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34" windowHeight="6990" tabRatio="942" firstSheet="9" activeTab="11"/>
  </bookViews>
  <sheets>
    <sheet name="2025年同仁市一般公共预算收支预算表" sheetId="1" r:id="rId1"/>
    <sheet name="2025年同仁市一般公共预算收入预算表" sheetId="2" r:id="rId2"/>
    <sheet name="2025年同仁市一般公共预算支出预算表" sheetId="3" r:id="rId3"/>
    <sheet name="2025年同仁市一般公共预算支出功能分类明细表" sheetId="4" r:id="rId4"/>
    <sheet name="2024年同仁市一般公共预算基本支出政府经济分类明细表" sheetId="5" r:id="rId5"/>
    <sheet name="2025年同仁市一般公共预算支出经济分类表" sheetId="6" r:id="rId6"/>
    <sheet name="2025年上级对下级税收返还及转移支付预算安排表" sheetId="7" r:id="rId7"/>
    <sheet name="2025年一般公共预算对下级的转移支付预算分项目表" sheetId="8" r:id="rId8"/>
    <sheet name="2025年一般公共预算对下级的转移支付预算分地区表" sheetId="9" r:id="rId9"/>
    <sheet name="2025年同仁市政府性基金预算收支预算表" sheetId="10" r:id="rId10"/>
    <sheet name="2025年同仁市政府性基金收入预算表" sheetId="15" r:id="rId11"/>
    <sheet name="2025年同仁市政府性基金预算支出功能分类明细表" sheetId="12" r:id="rId12"/>
    <sheet name="2025年同仁市政府性基金支出预算表" sheetId="22" r:id="rId13"/>
    <sheet name="2025年同仁市政府性基金预算对下级的转移支付预算分项目表" sheetId="13" r:id="rId14"/>
    <sheet name="2025年同仁市政府性基金预算对下级的转移支付预算分地区表" sheetId="14" r:id="rId15"/>
    <sheet name="2025年同仁市国有资本经营预算收入安排情况表" sheetId="16" r:id="rId16"/>
    <sheet name="2025年同仁市国有资本经营预算支出安排情况表" sheetId="17" r:id="rId17"/>
    <sheet name="2025年同仁市社会保险基金预算收入情况表" sheetId="18" r:id="rId18"/>
    <sheet name="2025同仁市社会保险基金预算支出情况表" sheetId="19" r:id="rId19"/>
    <sheet name="2024年同仁市地方政府一般债务限额和余额情况表" sheetId="20" r:id="rId20"/>
    <sheet name="2024年同仁市地方政府专项债务限额和余额情况表" sheetId="21" r:id="rId21"/>
  </sheets>
  <definedNames>
    <definedName name="_xlnm._FilterDatabase" localSheetId="3" hidden="1">'2025年同仁市一般公共预算支出功能分类明细表'!$A$4:$E$482</definedName>
    <definedName name="_xlnm.Print_Titles" localSheetId="16">'2025年同仁市国有资本经营预算支出安排情况表'!$1:$4</definedName>
    <definedName name="_xlnm.Print_Titles" localSheetId="7">'2025年一般公共预算对下级的转移支付预算分项目表'!$1:$4</definedName>
    <definedName name="_xlnm.Print_Titles" localSheetId="10">'2025年同仁市政府性基金收入预算表'!$1:$4</definedName>
    <definedName name="_xlnm.Print_Titles" localSheetId="9">'2025年同仁市政府性基金预算收支预算表'!$1:$4</definedName>
    <definedName name="_xlnm.Print_Titles" localSheetId="11">'2025年同仁市政府性基金预算支出功能分类明细表'!$1:$4</definedName>
    <definedName name="_xlnm.Print_Titles" localSheetId="0">'2025年同仁市一般公共预算收支预算表'!$1:$5</definedName>
    <definedName name="_xlnm.Print_Titles" localSheetId="1">'2025年同仁市一般公共预算收入预算表'!$1:$4</definedName>
    <definedName name="_xlnm.Print_Titles" localSheetId="2">'2025年同仁市一般公共预算支出预算表'!$1:$4</definedName>
    <definedName name="_xlnm.Print_Titles" localSheetId="3">'2025年同仁市一般公共预算支出功能分类明细表'!$1:$4</definedName>
    <definedName name="_xlnm.Print_Titles" localSheetId="4">'2024年同仁市一般公共预算基本支出政府经济分类明细表'!$1:$4</definedName>
    <definedName name="_xlnm.Print_Titles" localSheetId="6">'2025年上级对下级税收返还及转移支付预算安排表'!$1:$4</definedName>
    <definedName name="_xlnm.Print_Titles" localSheetId="12">'2025年同仁市政府性基金支出预算表'!$1:$4</definedName>
    <definedName name="_xlnm.Print_Area" localSheetId="15">'2025年同仁市国有资本经营预算收入安排情况表'!$A$1:$E$20</definedName>
    <definedName name="_xlnm.Print_Area" localSheetId="14">'2025年同仁市政府性基金预算对下级的转移支付预算分地区表'!$A$1:$D$7</definedName>
    <definedName name="_xlnm.Print_Area" localSheetId="2">'2025年同仁市一般公共预算支出预算表'!$A$1:$E$48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<sst xmlns="http://schemas.openxmlformats.org/spreadsheetml/2006/main" count="1410" uniqueCount="987">
  <si>
    <t>表1</t>
  </si>
  <si>
    <t>2025年同仁市一般公共预算收支预算表</t>
  </si>
  <si>
    <t>金额单位：万元</t>
  </si>
  <si>
    <t>收 入</t>
  </si>
  <si>
    <t>支 出</t>
  </si>
  <si>
    <t>项 目</t>
  </si>
  <si>
    <t>本年预算数</t>
  </si>
  <si>
    <t>一、税收收入</t>
  </si>
  <si>
    <t>一、一般公共服务支出</t>
  </si>
  <si>
    <t>增值税</t>
  </si>
  <si>
    <t>二、外交支出</t>
  </si>
  <si>
    <t>消费税</t>
  </si>
  <si>
    <t>三、国防支出</t>
  </si>
  <si>
    <t>企业所得税</t>
  </si>
  <si>
    <t>四、公共安全支出</t>
  </si>
  <si>
    <t>企业所得税退税</t>
  </si>
  <si>
    <t>五、教育支出</t>
  </si>
  <si>
    <t>个人所得税</t>
  </si>
  <si>
    <t>六、科学技术支出</t>
  </si>
  <si>
    <t>资源税</t>
  </si>
  <si>
    <t>七、文化旅游体育与传媒支出</t>
  </si>
  <si>
    <t>城市维护建设税</t>
  </si>
  <si>
    <t>八、社会保障和就业支出</t>
  </si>
  <si>
    <t>房产税</t>
  </si>
  <si>
    <t>九、社会保险基金支出</t>
  </si>
  <si>
    <t>印花税</t>
  </si>
  <si>
    <t>十、卫生健康支出</t>
  </si>
  <si>
    <t>城镇土地使用税</t>
  </si>
  <si>
    <t>十一、节能环保支出</t>
  </si>
  <si>
    <t>土地增值税</t>
  </si>
  <si>
    <t>十二、城乡社区支出</t>
  </si>
  <si>
    <t>车船税</t>
  </si>
  <si>
    <t>十三、农林水支出</t>
  </si>
  <si>
    <t>船舶吨税</t>
  </si>
  <si>
    <t>十四、交通运输支出</t>
  </si>
  <si>
    <t>车辆购置税</t>
  </si>
  <si>
    <t>十五、资源勘探工业信息等支出</t>
  </si>
  <si>
    <t>关税</t>
  </si>
  <si>
    <t>十六、商业服务业等支出</t>
  </si>
  <si>
    <t>耕地占用税</t>
  </si>
  <si>
    <t>十七、金融支出</t>
  </si>
  <si>
    <t>契税</t>
  </si>
  <si>
    <t>十八、援助其他地区支出</t>
  </si>
  <si>
    <t>烟叶税</t>
  </si>
  <si>
    <t>十九、自然资源海洋气象等支出</t>
  </si>
  <si>
    <t>环境保护税</t>
  </si>
  <si>
    <t>二十、住房保障支出</t>
  </si>
  <si>
    <t>其他税收收入</t>
  </si>
  <si>
    <t>二十一、粮油物资储备支出</t>
  </si>
  <si>
    <t>二、非税收入</t>
  </si>
  <si>
    <t xml:space="preserve">  二十二、灾害防治及应急管理支出</t>
  </si>
  <si>
    <t>专项收入</t>
  </si>
  <si>
    <t>二十三、预备费</t>
  </si>
  <si>
    <t>行政事业性收费收入</t>
  </si>
  <si>
    <t>二十四、其他支出</t>
  </si>
  <si>
    <t>罚没收入</t>
  </si>
  <si>
    <t>二十五、债务付息支出</t>
  </si>
  <si>
    <t>国有资本经营收入</t>
  </si>
  <si>
    <t>国有资源（资产）有偿使用收入</t>
  </si>
  <si>
    <t>捐赠收入</t>
  </si>
  <si>
    <t>政府住房基金收入</t>
  </si>
  <si>
    <t>其他收入</t>
  </si>
  <si>
    <t>本级收入合计</t>
  </si>
  <si>
    <t>本级支出合计</t>
  </si>
  <si>
    <t>转移性收入</t>
  </si>
  <si>
    <t>转移性支出</t>
  </si>
  <si>
    <t>补助收入</t>
  </si>
  <si>
    <t>补助支出</t>
  </si>
  <si>
    <t xml:space="preserve">  一般性转移支付收入</t>
  </si>
  <si>
    <t xml:space="preserve">  一般性转移支付</t>
  </si>
  <si>
    <t xml:space="preserve">  专项转移支付收入</t>
  </si>
  <si>
    <t xml:space="preserve">  专项转移支付</t>
  </si>
  <si>
    <t>上解收入</t>
  </si>
  <si>
    <t>上解支出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</si>
  <si>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</si>
  <si>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</si>
  <si>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</si>
  <si>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</si>
  <si>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接受其他地区援助收入</t>
  </si>
  <si>
    <t>援助其他地区支出</t>
  </si>
  <si>
    <t>调入资金</t>
  </si>
  <si>
    <t>调出资金</t>
  </si>
  <si>
    <t xml:space="preserve">  从政府性基金预算调入</t>
  </si>
  <si>
    <t>债务还本支出</t>
  </si>
  <si>
    <t xml:space="preserve">  从国有资本经营预算调入</t>
  </si>
  <si>
    <t xml:space="preserve">  从其他资金调入</t>
  </si>
  <si>
    <t>动用预算稳定调节基金</t>
  </si>
  <si>
    <t>安排预算稳定调节基金</t>
  </si>
  <si>
    <t>地方政府一般债务转贷收入</t>
  </si>
  <si>
    <t>补充预算周转金</t>
  </si>
  <si>
    <t>上年结转收入</t>
  </si>
  <si>
    <t>年终结转</t>
  </si>
  <si>
    <t>上年结余收入</t>
  </si>
  <si>
    <t>年终结余</t>
  </si>
  <si>
    <t>收入总计</t>
  </si>
  <si>
    <t>支出总计</t>
  </si>
  <si>
    <t>表2</t>
  </si>
  <si>
    <t>2025年同仁市一般公共预算收入预算表</t>
  </si>
  <si>
    <t>2024年预算数</t>
  </si>
  <si>
    <t>2024年执行数</t>
  </si>
  <si>
    <t>2025年预算数</t>
  </si>
  <si>
    <t>比上年执行数增长％</t>
  </si>
  <si>
    <t>一般性转移支付收入</t>
  </si>
  <si>
    <t>专项转移支付收入</t>
  </si>
  <si>
    <t>体制上解收入</t>
  </si>
  <si>
    <t>专项上解收入</t>
  </si>
  <si>
    <t xml:space="preserve">  接受其他地区援助收入</t>
  </si>
  <si>
    <t>从政府性基金预算调入</t>
  </si>
  <si>
    <t>从国有资本经营预算调入</t>
  </si>
  <si>
    <t>从其他资金调入</t>
  </si>
  <si>
    <t xml:space="preserve">  动用预算稳定调节基金</t>
  </si>
  <si>
    <t xml:space="preserve">  地方政府一般债务转贷收入</t>
  </si>
  <si>
    <t xml:space="preserve">  上年结转收入</t>
  </si>
  <si>
    <t xml:space="preserve">  上年结余收入</t>
  </si>
  <si>
    <t>表3</t>
  </si>
  <si>
    <t>2025年同仁市一般公共预算支出预算表</t>
  </si>
  <si>
    <t>二十二、灾害防治及应急管理支出</t>
  </si>
  <si>
    <t>二十六、债务还本支出</t>
  </si>
  <si>
    <t>二十七、债务发行费用支出</t>
  </si>
  <si>
    <t>一般性转移支付</t>
  </si>
  <si>
    <t>专项转移支付</t>
  </si>
  <si>
    <t>体制上解支出</t>
  </si>
  <si>
    <t>专项上解支出</t>
  </si>
  <si>
    <t xml:space="preserve"> </t>
  </si>
  <si>
    <t>表4</t>
  </si>
  <si>
    <t>2025年同仁市一般公共预算支出功能分类明细表</t>
  </si>
  <si>
    <t>预算科目</t>
  </si>
  <si>
    <t>2024年初预算数</t>
  </si>
  <si>
    <t>比上年执行数      增长％</t>
  </si>
  <si>
    <t>一般公共服务支出</t>
  </si>
  <si>
    <t>人大事务</t>
  </si>
  <si>
    <t>行政运行</t>
  </si>
  <si>
    <t>人大会议</t>
  </si>
  <si>
    <t>人大监督</t>
  </si>
  <si>
    <t>代表工作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</si>
  <si>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</si>
  <si>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</si>
  <si>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</si>
  <si>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</si>
  <si>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</si>
  <si>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</si>
  <si>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政府办公厅（室）及相关机构事务</t>
  </si>
  <si>
    <t>一般行政管理事务</t>
  </si>
  <si>
    <t>机关服务</t>
  </si>
  <si>
    <t>专项业务及机关事务管理</t>
  </si>
  <si>
    <t>事业运行</t>
  </si>
  <si>
    <t>其他政府办公厅（室）及相关机构事务支出</t>
  </si>
  <si>
    <t>发展与改革事务</t>
  </si>
  <si>
    <t>物价管理</t>
  </si>
  <si>
    <t>其他发展与改革事务支出</t>
  </si>
  <si>
    <t>统计信息事务</t>
  </si>
  <si>
    <t>专项统计业务</t>
  </si>
  <si>
    <t>专项普查活动</t>
  </si>
  <si>
    <t>统计抽样调查</t>
  </si>
  <si>
    <t>其他统计信息事务支出</t>
  </si>
  <si>
    <t>财政事务</t>
  </si>
  <si>
    <t>信息化建设</t>
  </si>
  <si>
    <t>财政委托业务支出</t>
  </si>
  <si>
    <t>其他财政事务支出</t>
  </si>
  <si>
    <t>税收事务</t>
  </si>
  <si>
    <t>其他税收事务支出</t>
  </si>
  <si>
    <t>审计事务</t>
  </si>
  <si>
    <t>审计业务</t>
  </si>
  <si>
    <t>其他审计事务支出</t>
  </si>
  <si>
    <t>纪检监察事务</t>
  </si>
  <si>
    <t>巡视工作</t>
  </si>
  <si>
    <t>其他纪检监察事务支出</t>
  </si>
  <si>
    <t>商贸事务</t>
  </si>
  <si>
    <t>招商引资</t>
  </si>
  <si>
    <t>其他商贸事务支出</t>
  </si>
  <si>
    <t>民族事务</t>
  </si>
  <si>
    <t>民族工作专项</t>
  </si>
  <si>
    <t>其他民族事务支出</t>
  </si>
  <si>
    <t>档案事务</t>
  </si>
  <si>
    <t>档案馆</t>
  </si>
  <si>
    <t>其他档案事务支出</t>
  </si>
  <si>
    <t>群众团体事务</t>
  </si>
  <si>
    <t>工会事务</t>
  </si>
  <si>
    <t>其他群众团体事务支出</t>
  </si>
  <si>
    <t>党委办公厅（室）及相关机构事务</t>
  </si>
  <si>
    <t xml:space="preserve"> 一般行政管理事务</t>
  </si>
  <si>
    <t>其他党委办公厅（室）及相关机构事务支出</t>
  </si>
  <si>
    <t>组织事务</t>
  </si>
  <si>
    <t>公务员事务</t>
  </si>
  <si>
    <t>其他组织事务支出</t>
  </si>
  <si>
    <t>宣传事务</t>
  </si>
  <si>
    <t>宣传管理</t>
  </si>
  <si>
    <t>其他宣传事务支出</t>
  </si>
  <si>
    <t>统战事务</t>
  </si>
  <si>
    <t>宗教事务</t>
  </si>
  <si>
    <t>其他统战事务支出</t>
  </si>
  <si>
    <t>其他共产党事务支出</t>
  </si>
  <si>
    <t>市场监督管理事务</t>
  </si>
  <si>
    <t>市场秩序执法</t>
  </si>
  <si>
    <t>食品安全监管</t>
  </si>
  <si>
    <t>其他市场监督管理事务</t>
  </si>
  <si>
    <t>社会工作事务</t>
  </si>
  <si>
    <t>专项业务</t>
  </si>
  <si>
    <t>其他社会工作事务支出</t>
  </si>
  <si>
    <t>信访事务</t>
  </si>
  <si>
    <t>其他信访事务支出</t>
  </si>
  <si>
    <t>数据事务</t>
  </si>
  <si>
    <t>其他数据事务支出</t>
  </si>
  <si>
    <t>其他一般公共服务支出</t>
  </si>
  <si>
    <t>国防支出</t>
  </si>
  <si>
    <t>兵役征集</t>
  </si>
  <si>
    <t>其他国防动员支出</t>
  </si>
  <si>
    <t>公共安全支出</t>
  </si>
  <si>
    <t>公安</t>
  </si>
  <si>
    <t>执法办案</t>
  </si>
  <si>
    <t>其他公安支出</t>
  </si>
  <si>
    <t>法院</t>
  </si>
  <si>
    <t>其他法院支出</t>
  </si>
  <si>
    <t>司法</t>
  </si>
  <si>
    <t>基层司法业务</t>
  </si>
  <si>
    <t>普法宣传</t>
  </si>
  <si>
    <t>律师管理</t>
  </si>
  <si>
    <t>公共法律服务</t>
  </si>
  <si>
    <t>社区矫正</t>
  </si>
  <si>
    <t>法治建设</t>
  </si>
  <si>
    <t>其他司法支出</t>
  </si>
  <si>
    <t>其他公共安全支出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</si>
  <si>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</si>
  <si>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</si>
  <si>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</si>
  <si>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</si>
  <si>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</si>
  <si>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</si>
  <si>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</si>
  <si>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</si>
  <si>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</si>
  <si>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特殊教育</t>
  </si>
  <si>
    <t>其他特殊教育支出</t>
  </si>
  <si>
    <t>进修及培训</t>
  </si>
  <si>
    <t>干部教育</t>
  </si>
  <si>
    <t>培训支出</t>
  </si>
  <si>
    <t>其他进修及培训</t>
  </si>
  <si>
    <t>教育费附加安排的支出</t>
  </si>
  <si>
    <t>其他教育费附加安排的支出</t>
  </si>
  <si>
    <t>其他教育支出</t>
  </si>
  <si>
    <t>科学技术支出</t>
  </si>
  <si>
    <t>科学技术管理事务</t>
  </si>
  <si>
    <t>其他科学技术管理事务支出</t>
  </si>
  <si>
    <t>科学技术普及</t>
  </si>
  <si>
    <t>其他科学技术普及支出</t>
  </si>
  <si>
    <t>其他科学技术支出</t>
  </si>
  <si>
    <t>文化旅游体育与传媒支出</t>
  </si>
  <si>
    <t>文化和旅游</t>
  </si>
  <si>
    <t>图书馆</t>
  </si>
  <si>
    <t>文化展示及纪念机构</t>
  </si>
  <si>
    <t>文化活动</t>
  </si>
  <si>
    <t>群众文化</t>
  </si>
  <si>
    <t>文化和旅游交流与合作</t>
  </si>
  <si>
    <t>文化创作与保护</t>
  </si>
  <si>
    <t>文化和旅游市场管理</t>
  </si>
  <si>
    <t>旅游宣传</t>
  </si>
  <si>
    <t>其他文化和旅游支出</t>
  </si>
  <si>
    <t>文物</t>
  </si>
  <si>
    <t>文物保护</t>
  </si>
  <si>
    <t>历史名城与古迹</t>
  </si>
  <si>
    <t>体育</t>
  </si>
  <si>
    <t>体育竞赛</t>
  </si>
  <si>
    <t>体育场馆</t>
  </si>
  <si>
    <t>群众体育</t>
  </si>
  <si>
    <t>其他体育支出</t>
  </si>
  <si>
    <t>广播电视</t>
  </si>
  <si>
    <t>广播电视事务</t>
  </si>
  <si>
    <t>其他广播电视支出</t>
  </si>
  <si>
    <t>其他文化旅游体育与传媒支出</t>
  </si>
  <si>
    <t>文化产业发展专项支出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</si>
  <si>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</si>
  <si>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</si>
  <si>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</si>
  <si>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</si>
  <si>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</si>
  <si>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社会保险经办机构</t>
  </si>
  <si>
    <t>其他人力资源和社会保障管理事务支出</t>
  </si>
  <si>
    <t>民政管理事务</t>
  </si>
  <si>
    <t>老龄事务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</si>
  <si>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</si>
  <si>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</si>
  <si>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</si>
  <si>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</si>
  <si>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</si>
  <si>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</si>
  <si>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</si>
  <si>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</si>
  <si>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其他行政事业单位养老支出</t>
  </si>
  <si>
    <t>就业补助</t>
  </si>
  <si>
    <t>就业创业服务补贴</t>
  </si>
  <si>
    <t>职业培训补贴</t>
  </si>
  <si>
    <t>社会保险补贴</t>
  </si>
  <si>
    <t>公益性岗位补贴</t>
  </si>
  <si>
    <t>就业见习补贴</t>
  </si>
  <si>
    <t>其他就业补助支出</t>
  </si>
  <si>
    <t>抚恤</t>
  </si>
  <si>
    <t>死亡抚恤</t>
  </si>
  <si>
    <t>伤残抚恤</t>
  </si>
  <si>
    <t>义务兵优待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</si>
  <si>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</si>
  <si>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</si>
  <si>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</si>
  <si>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</si>
  <si>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</si>
  <si>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</si>
  <si>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</si>
  <si>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</si>
  <si>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</si>
  <si>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</si>
  <si>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</si>
  <si>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殡葬</t>
  </si>
  <si>
    <t>养老服务</t>
  </si>
  <si>
    <t>其他社会福利支出</t>
  </si>
  <si>
    <t>残疾人事业</t>
  </si>
  <si>
    <t>残疾人康复</t>
  </si>
  <si>
    <t>残疾人就业</t>
  </si>
  <si>
    <t>残疾人生活和护理补贴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</si>
  <si>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</si>
  <si>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</si>
  <si>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</si>
  <si>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</si>
  <si>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</si>
  <si>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</si>
  <si>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</si>
  <si>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</si>
  <si>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</si>
  <si>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</si>
  <si>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</si>
  <si>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</si>
  <si>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</si>
  <si>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</si>
  <si>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</si>
  <si>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</si>
  <si>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财政对其他社会保险基金的补助</t>
  </si>
  <si>
    <t>财政对失业保险基金的补助</t>
  </si>
  <si>
    <t>财政对工伤保险基金的补助</t>
  </si>
  <si>
    <t>退役军人管理事务</t>
  </si>
  <si>
    <t>拥军优属</t>
  </si>
  <si>
    <t>其他退役军人事务管理支出</t>
  </si>
  <si>
    <t>财政代缴社会保险费支出</t>
  </si>
  <si>
    <t>财政代缴城乡居民基本养老保险费支出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</si>
  <si>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</si>
  <si>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</si>
  <si>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</si>
  <si>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</si>
  <si>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</si>
  <si>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</si>
  <si>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</si>
  <si>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传染病医院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</si>
  <si>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</si>
  <si>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</si>
  <si>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</si>
  <si>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</si>
  <si>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</si>
  <si>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</si>
  <si>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</si>
  <si>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</si>
  <si>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</si>
  <si>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基本公共卫生服务</t>
  </si>
  <si>
    <t>重大公共卫生服务</t>
  </si>
  <si>
    <t>突发公共卫生事件应急处置</t>
  </si>
  <si>
    <t>其他公共卫生支出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</si>
  <si>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</si>
  <si>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</si>
  <si>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</si>
  <si>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</si>
  <si>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</si>
  <si>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</si>
  <si>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</si>
  <si>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</si>
  <si>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</si>
  <si>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财政对城乡居民基本医疗保险基金的补助</t>
  </si>
  <si>
    <t>优抚对象医疗</t>
  </si>
  <si>
    <t>优抚对象医疗补助</t>
  </si>
  <si>
    <t>医疗保障管理事务</t>
  </si>
  <si>
    <t>医疗保障政策管理</t>
  </si>
  <si>
    <t>医疗保障经办事务</t>
  </si>
  <si>
    <t>其他医疗保障管理事务支出</t>
  </si>
  <si>
    <t>中医药事务</t>
  </si>
  <si>
    <t>中医（民族医）药专项</t>
  </si>
  <si>
    <t>其他卫生健康支出</t>
  </si>
  <si>
    <t>节能环保支出</t>
  </si>
  <si>
    <t>环境保护管理事务</t>
  </si>
  <si>
    <t>生态环境保护宣传</t>
  </si>
  <si>
    <t>其他环境保护管理事务支出</t>
  </si>
  <si>
    <t>污染防治</t>
  </si>
  <si>
    <t>大气</t>
  </si>
  <si>
    <t>水体</t>
  </si>
  <si>
    <t>固体废弃物与化学品</t>
  </si>
  <si>
    <t>其他污染防治支出</t>
  </si>
  <si>
    <t>自然生态保护</t>
  </si>
  <si>
    <t>生态保护</t>
  </si>
  <si>
    <t>农村环境保护</t>
  </si>
  <si>
    <t>生物及物种资源保护</t>
  </si>
  <si>
    <t>其他自然生态保护支出</t>
  </si>
  <si>
    <t>森林保护修复</t>
  </si>
  <si>
    <t>森林管护</t>
  </si>
  <si>
    <t>其他森林保护修复支出</t>
  </si>
  <si>
    <t>其他节能环保支出</t>
  </si>
  <si>
    <t>城乡社区支出</t>
  </si>
  <si>
    <t>城乡社区管理事务</t>
  </si>
  <si>
    <t>城管执法</t>
  </si>
  <si>
    <t>其他城乡社区管理事务支出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</si>
  <si>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</si>
  <si>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</si>
  <si>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</si>
  <si>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</si>
  <si>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</si>
  <si>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</si>
  <si>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农林水支出</t>
  </si>
  <si>
    <t>农业农村</t>
  </si>
  <si>
    <t>病虫害控制</t>
  </si>
  <si>
    <t>防灾救灾</t>
  </si>
  <si>
    <t>稳定农民收入补贴</t>
  </si>
  <si>
    <t>农业生产发展</t>
  </si>
  <si>
    <t>农村合作经济</t>
  </si>
  <si>
    <t>农村社会事业</t>
  </si>
  <si>
    <t>农业生态资源保护</t>
  </si>
  <si>
    <t>耕地建设与利用</t>
  </si>
  <si>
    <t>其他农业农村支出</t>
  </si>
  <si>
    <t>林业和草原</t>
  </si>
  <si>
    <t>林业草原防灾减灾</t>
  </si>
  <si>
    <t>草原管理</t>
  </si>
  <si>
    <t>其他林业和草原支出</t>
  </si>
  <si>
    <t>水利</t>
  </si>
  <si>
    <t>水利工程建设</t>
  </si>
  <si>
    <t>水利工程运行与维护</t>
  </si>
  <si>
    <t>水利前期工作</t>
  </si>
  <si>
    <t>水利执法监督</t>
  </si>
  <si>
    <t>水土保持</t>
  </si>
  <si>
    <t>水资源节约管理与保护</t>
  </si>
  <si>
    <t>水质监测</t>
  </si>
  <si>
    <t>防汛</t>
  </si>
  <si>
    <t>抗旱</t>
  </si>
  <si>
    <t>江河湖库水系综合整治</t>
  </si>
  <si>
    <t>农村供水</t>
  </si>
  <si>
    <t>其他水利支出</t>
  </si>
  <si>
    <t>巩固脱贫衔接乡村振兴</t>
  </si>
  <si>
    <t>农村基础设施建设</t>
  </si>
  <si>
    <t>生产发展</t>
  </si>
  <si>
    <t>其他巩固脱贫攻坚成果衔接乡村振兴支出</t>
  </si>
  <si>
    <t>农村综合改革</t>
  </si>
  <si>
    <t>对村级公益事业建设的补助</t>
  </si>
  <si>
    <t>其他农村综合改革支出</t>
  </si>
  <si>
    <t>普惠金融发展支出</t>
  </si>
  <si>
    <t>农业保险保费补贴</t>
  </si>
  <si>
    <t>创业担保贷款贴息及奖补</t>
  </si>
  <si>
    <t>目标价格补贴</t>
  </si>
  <si>
    <t>其他目标价格补贴</t>
  </si>
  <si>
    <t>其他农林水支出</t>
  </si>
  <si>
    <t>交通运输支出</t>
  </si>
  <si>
    <t>公路水路运输</t>
  </si>
  <si>
    <t>公路建设</t>
  </si>
  <si>
    <t>公路养护</t>
  </si>
  <si>
    <t>公路和运输安全</t>
  </si>
  <si>
    <t>公路运输管理</t>
  </si>
  <si>
    <t>其他公路水路运输支出</t>
  </si>
  <si>
    <t>铁路运输</t>
  </si>
  <si>
    <t>其他铁路运输支出</t>
  </si>
  <si>
    <t>资源勘探工业信息等支出</t>
  </si>
  <si>
    <t>制造业</t>
  </si>
  <si>
    <t>交通运输设备制造业</t>
  </si>
  <si>
    <t>工业和信息产业</t>
  </si>
  <si>
    <t>产业发展</t>
  </si>
  <si>
    <t>支持中小企业发展和管理支出</t>
  </si>
  <si>
    <t>中小企业发展专项</t>
  </si>
  <si>
    <t>商业服务业等支出</t>
  </si>
  <si>
    <t>商业流通事务</t>
  </si>
  <si>
    <t>其他商业流通事务支出</t>
  </si>
  <si>
    <t>自然资源海洋气象等支出</t>
  </si>
  <si>
    <t>自然资源事务</t>
  </si>
  <si>
    <t>自然资源调查与确权登记</t>
  </si>
  <si>
    <t>其他自然资源事务支出</t>
  </si>
  <si>
    <t>住房保障支出</t>
  </si>
  <si>
    <t>保障性安居工程支出</t>
  </si>
  <si>
    <t>农村危房改造</t>
  </si>
  <si>
    <t>保障性住房租金补贴</t>
  </si>
  <si>
    <t>老旧小区改造</t>
  </si>
  <si>
    <t>保障性租赁住房</t>
  </si>
  <si>
    <t>其他保障性安居工程支出</t>
  </si>
  <si>
    <t>住房改革支出</t>
  </si>
  <si>
    <t>住房公积金</t>
  </si>
  <si>
    <t>粮油物资储备支出</t>
  </si>
  <si>
    <t>粮油物资事务</t>
  </si>
  <si>
    <t>其他粮油物资事务支出</t>
  </si>
  <si>
    <t>灾害防治及应急管理支出</t>
  </si>
  <si>
    <t>应急管理事务</t>
  </si>
  <si>
    <t>灾害风险防治</t>
  </si>
  <si>
    <t>应急救援</t>
  </si>
  <si>
    <t>其他应急管理支出</t>
  </si>
  <si>
    <t>消防救援事务</t>
  </si>
  <si>
    <t>消防应急救援</t>
  </si>
  <si>
    <t>其他消防事务支出</t>
  </si>
  <si>
    <t>自然灾害防治</t>
  </si>
  <si>
    <t>地质灾害防治</t>
  </si>
  <si>
    <t>森林草原防灾减灾</t>
  </si>
  <si>
    <t>其他自然灾害防治支出</t>
  </si>
  <si>
    <t>自然灾害救灾及恢复重建支出</t>
  </si>
  <si>
    <t>自然灾害救灾补助</t>
  </si>
  <si>
    <t>其他自然灾害救灾及恢复重建支出</t>
  </si>
  <si>
    <t>其他灾害防治及应急管理支出</t>
  </si>
  <si>
    <t>预备费</t>
  </si>
  <si>
    <t>其他支出</t>
  </si>
  <si>
    <t xml:space="preserve">   年初预留</t>
  </si>
  <si>
    <t xml:space="preserve">     年初预留</t>
  </si>
  <si>
    <t xml:space="preserve">   其他支出</t>
  </si>
  <si>
    <t xml:space="preserve">     其他支出</t>
  </si>
  <si>
    <t xml:space="preserve">   上解支出</t>
  </si>
  <si>
    <t xml:space="preserve">     体制上解支出</t>
  </si>
  <si>
    <t xml:space="preserve">     专项上解支出</t>
  </si>
  <si>
    <t>债务付息支出</t>
  </si>
  <si>
    <t xml:space="preserve">   地方政府一般债务付息支出</t>
  </si>
  <si>
    <t xml:space="preserve">     地方政府一般债券付息支出</t>
  </si>
  <si>
    <t xml:space="preserve">   地方政府一般债务还本支出</t>
  </si>
  <si>
    <t xml:space="preserve">    地方政府一般债务还本支出</t>
  </si>
  <si>
    <t>债务发行费用支出</t>
  </si>
  <si>
    <t xml:space="preserve">   地方政府一般债务发行费用</t>
  </si>
  <si>
    <t xml:space="preserve">     地方政府一般债务发行费用</t>
  </si>
  <si>
    <t>合计</t>
  </si>
  <si>
    <t>备注：上年2080208转列2013904；21016转列2080209；</t>
  </si>
  <si>
    <t>表5</t>
  </si>
  <si>
    <t>2025年同仁市一般公共预算基本支出政府经济分类明细表</t>
  </si>
  <si>
    <t>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</si>
  <si>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</si>
  <si>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</si>
  <si>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</si>
  <si>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</si>
  <si>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商品和服务支出</t>
  </si>
  <si>
    <t xml:space="preserve">  办公经费</t>
  </si>
  <si>
    <t xml:space="preserve">  印刷费</t>
  </si>
  <si>
    <t xml:space="preserve">  水电费</t>
  </si>
  <si>
    <t xml:space="preserve">  邮电费</t>
  </si>
  <si>
    <t xml:space="preserve">  取暖费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</si>
  <si>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</si>
  <si>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</si>
  <si>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</si>
  <si>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</si>
  <si>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</si>
  <si>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</si>
  <si>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</si>
  <si>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</si>
  <si>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</si>
  <si>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</si>
  <si>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离退休费</t>
  </si>
  <si>
    <t xml:space="preserve">  社会福利和救助</t>
  </si>
  <si>
    <t>表6</t>
  </si>
  <si>
    <t>2025年同仁市一般公共预算支出经济分类表</t>
  </si>
  <si>
    <t>项目</t>
  </si>
  <si>
    <t>名称</t>
  </si>
  <si>
    <t>总计</t>
  </si>
  <si>
    <t>代码</t>
  </si>
  <si>
    <t>机关工资福利支出(万元)</t>
  </si>
  <si>
    <t>机关商品和服务支出(万元)</t>
  </si>
  <si>
    <t>机关资本性支出（一）(万元)</t>
  </si>
  <si>
    <t>机关资本性支出（二）(万元)</t>
  </si>
  <si>
    <t>对事业单位经常性补助(万元)</t>
  </si>
  <si>
    <t>对事业单位资本性补助(万元)</t>
  </si>
  <si>
    <t>对企业补助(万元)</t>
  </si>
  <si>
    <t>对企业资本性补助(万元)</t>
  </si>
  <si>
    <t>对个人和家庭补助(万元)</t>
  </si>
  <si>
    <t>对社会保障基金补助(万元)</t>
  </si>
  <si>
    <t>债务利息及费用支出(万元)</t>
  </si>
  <si>
    <t>债务还本支出(万元)</t>
  </si>
  <si>
    <t>转移性支出(万元)</t>
  </si>
  <si>
    <t>预备费及预留(万元)</t>
  </si>
  <si>
    <t>其他支出(万元)</t>
  </si>
  <si>
    <t>201</t>
  </si>
  <si>
    <t>202</t>
  </si>
  <si>
    <t>外交支出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</si>
  <si>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</si>
  <si>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</si>
  <si>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</si>
  <si>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</si>
  <si>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</si>
  <si>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</si>
  <si>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</si>
  <si>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</si>
  <si>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</si>
  <si>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</si>
  <si>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</si>
  <si>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</si>
  <si>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</si>
  <si>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217</t>
  </si>
  <si>
    <t>金融支出</t>
  </si>
  <si>
    <t>219</t>
  </si>
  <si>
    <t>220</t>
  </si>
  <si>
    <t>221</t>
  </si>
  <si>
    <t>222</t>
  </si>
  <si>
    <t>224</t>
  </si>
  <si>
    <t>227</t>
  </si>
  <si>
    <t>229</t>
  </si>
  <si>
    <t>230</t>
  </si>
  <si>
    <t>232</t>
  </si>
  <si>
    <t>233</t>
  </si>
  <si>
    <t>表7</t>
  </si>
  <si>
    <t>2025年上级对下级税收返还及转移支付预算安排表</t>
  </si>
  <si>
    <t>2023年初预算数</t>
  </si>
  <si>
    <t>2023年执行数</t>
  </si>
  <si>
    <t>一、返还性收入</t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</si>
  <si>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所得税基数返还收入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</si>
  <si>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成品油税费改革税收返还收入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</si>
  <si>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增值税税收返还收入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</si>
  <si>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消费税税收返还收入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</si>
  <si>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增值税“五五分享”税收返还收入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</si>
  <si>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其他返还性收入</t>
    </r>
  </si>
  <si>
    <t>二、一般性转移支付收入</t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</si>
  <si>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体制补助收入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</si>
  <si>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均衡性转移支付收入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</si>
  <si>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县级基本财力保障机制奖补资金收入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</si>
  <si>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结算补助收入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</si>
  <si>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资源枯竭型城市转移支付补助收入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</si>
  <si>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企业事业单位划转补助收入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</si>
  <si>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产粮（油）大县奖励资金收入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</si>
  <si>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重点生态功能区转移支付收入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</si>
  <si>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固定数额补助收入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</si>
  <si>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革命老区转移支付收入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</si>
  <si>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民族地区转移支付收入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</si>
  <si>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边境地区转移支付收入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</si>
  <si>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巩固脱贫攻坚成果衔接乡村振兴转移支付收入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</si>
  <si>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一般公共服务共同财政事权转移支付收入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</si>
  <si>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外交共同财政事权转移支付收入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</si>
  <si>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国防共同财政事权转移支付收入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</si>
  <si>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公共安全共同财政事权转移支付收入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</si>
  <si>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教育共同财政事权转移支付收入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</si>
  <si>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科学技术共同财政事权转移支付收入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</si>
  <si>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文化旅游体育与传媒共同财政事权转移支付收入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</si>
  <si>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社会保障和就业共同财政事权转移支付收入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</si>
  <si>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医疗卫生共同财政事权转移支付收入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</si>
  <si>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节能环保共同财政事权转移支付收入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</si>
  <si>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城乡社区共同财政事权转移支付收入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</si>
  <si>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农林水共同财政事权转移支付收入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</si>
  <si>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交通运输共同财政事权转移支付收入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</si>
  <si>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资源勘探工业信息等共同财政事权转移支付收入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</si>
  <si>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商业服务业等共同财政事权转移支付收入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</si>
  <si>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金融共同财政事权转移支付收入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</si>
  <si>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自然资源海洋气象等共同财政事权转移支付收入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</si>
  <si>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住房保障共同财政事权转移支付收入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</si>
  <si>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粮油物资储备共同财政事权转移支付收入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</si>
  <si>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灾害防治及应急管理共同财政事权转移支付收入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</si>
  <si>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增值税留抵退税转移支付收入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</si>
  <si>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其他减税降费转移支付收入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</si>
  <si>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补充县区财力转移支付收入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</si>
  <si>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其他共同财政事权转移支付收入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</si>
  <si>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其他一般性转移支付收入</t>
    </r>
  </si>
  <si>
    <t>三、专项转移支付收入</t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</si>
  <si>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一般公共服务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</si>
  <si>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外交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</si>
  <si>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国防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</si>
  <si>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公共安全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</si>
  <si>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教育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</si>
  <si>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科学技术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</si>
  <si>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文化旅游体育与传媒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</si>
  <si>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社会保障和就业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</si>
  <si>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卫生健康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</si>
  <si>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节能环保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</si>
  <si>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城乡社区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</si>
  <si>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农林水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</si>
  <si>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交通运输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</si>
  <si>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资源勘探工业信息等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</si>
  <si>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商业服务业等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</si>
  <si>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金融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</si>
  <si>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自然资源海洋气象等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</si>
  <si>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住房保障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</si>
  <si>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粮油物资储备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</si>
  <si>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灾害防治及应急管理</t>
    </r>
  </si>
  <si>
    <r>
      <rPr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</rPr>
      <t>其他收入</t>
    </r>
  </si>
  <si>
    <t>此表为空表</t>
  </si>
  <si>
    <t>表8</t>
  </si>
  <si>
    <t>2025年同仁市一般公共预算对下级的转移支付预算分项目表</t>
  </si>
  <si>
    <t>备注</t>
  </si>
  <si>
    <t>一、一般性转移支付</t>
  </si>
  <si>
    <t xml:space="preserve">    城乡居民养老保险公益性岗位奖励</t>
  </si>
  <si>
    <t xml:space="preserve">    草原禁牧和草畜平衡补助</t>
  </si>
  <si>
    <t xml:space="preserve">    基本药物制度补助资金</t>
  </si>
  <si>
    <t xml:space="preserve">    地方公共卫生服务资金</t>
  </si>
  <si>
    <t xml:space="preserve">    残疾人事业发展补助资金</t>
  </si>
  <si>
    <t xml:space="preserve">    优抚对象医疗保障经费</t>
  </si>
  <si>
    <t xml:space="preserve">    自主择业军队转业干部住房补贴</t>
  </si>
  <si>
    <t xml:space="preserve">    自主就业退役士兵地方一次性经济补偿金</t>
  </si>
  <si>
    <t xml:space="preserve">    复员干部生活补助资金</t>
  </si>
  <si>
    <t xml:space="preserve">    政府移交军队离退休人员经费</t>
  </si>
  <si>
    <t xml:space="preserve">    政府移交军队离退休人员管理机构经费</t>
  </si>
  <si>
    <t xml:space="preserve">    高龄补贴</t>
  </si>
  <si>
    <t xml:space="preserve">    固定数额补助</t>
  </si>
  <si>
    <t xml:space="preserve">    国有企业办中小学退休教师待遇补助资金</t>
  </si>
  <si>
    <t xml:space="preserve">    增值税留抵退税资金转移支付</t>
  </si>
  <si>
    <t xml:space="preserve">    其他减税降费资金转移支付</t>
  </si>
  <si>
    <t xml:space="preserve">    就业见习补贴</t>
  </si>
  <si>
    <t xml:space="preserve">    高校毕业生“三支一扶”计划补助资金</t>
  </si>
  <si>
    <t xml:space="preserve">    残疾人生活和护理补贴</t>
  </si>
  <si>
    <t xml:space="preserve">    公益性岗位补贴</t>
  </si>
  <si>
    <t xml:space="preserve">    社会保险补助</t>
  </si>
  <si>
    <t xml:space="preserve">    困难群众救助补助资金（中央级）</t>
  </si>
  <si>
    <t xml:space="preserve">    逐月领取退役金军人退役金</t>
  </si>
  <si>
    <t xml:space="preserve">    医疗保障服务能力建设</t>
  </si>
  <si>
    <t xml:space="preserve">    中医药事业传承与发展</t>
  </si>
  <si>
    <t xml:space="preserve">    卫生健康人才培养</t>
  </si>
  <si>
    <t xml:space="preserve">    就业创业服务补贴</t>
  </si>
  <si>
    <t xml:space="preserve">    博物馆纪念馆免费开放资金（含陈列布展）-补助下级</t>
  </si>
  <si>
    <t xml:space="preserve">    优抚对象补助经费（补助下级）</t>
  </si>
  <si>
    <t xml:space="preserve">    图书馆文化馆（站）美术馆免费开放资金-补助下级</t>
  </si>
  <si>
    <t xml:space="preserve">    大型体育场馆免费低收费开放补助资金-补助下级</t>
  </si>
  <si>
    <t xml:space="preserve">    文化人才专项经费-补助下级</t>
  </si>
  <si>
    <t xml:space="preserve">    少数民族地区和边疆地区文化安全专项-补助下级</t>
  </si>
  <si>
    <t xml:space="preserve">    国家文物保护专项资金-补助下级</t>
  </si>
  <si>
    <t xml:space="preserve">    非物质文化遗产保护资金-补助下级</t>
  </si>
  <si>
    <t xml:space="preserve">    计划生育转移支付资金（补助下级）</t>
  </si>
  <si>
    <t xml:space="preserve">    基本公共卫生服务补助资金（补助下级）</t>
  </si>
  <si>
    <t xml:space="preserve">    养老服务补贴资金（补助下级）</t>
  </si>
  <si>
    <t xml:space="preserve">    老年人意外伤害险（补助下级）</t>
  </si>
  <si>
    <t xml:space="preserve">    促进创业补贴</t>
  </si>
  <si>
    <t xml:space="preserve">    义务兵家庭优待金（中央级）</t>
  </si>
  <si>
    <t xml:space="preserve">    义务兵家庭优待金（省级）</t>
  </si>
  <si>
    <t>二、专项转移支付</t>
  </si>
  <si>
    <t xml:space="preserve">    重大传染病防控经费</t>
  </si>
  <si>
    <t xml:space="preserve">    自然灾害防治体系建设补助资金（补助下级）</t>
  </si>
  <si>
    <t>表9</t>
  </si>
  <si>
    <t>2025年同仁市一般公共预算对下级的转移支付预算分地区表</t>
  </si>
  <si>
    <t>上年执行数</t>
  </si>
  <si>
    <t>预算数为上年执行数的%</t>
  </si>
  <si>
    <t>表10</t>
  </si>
  <si>
    <t>2025年同仁市政府性基金预算收支预算表</t>
  </si>
  <si>
    <t>收入项目</t>
  </si>
  <si>
    <t>支出项目</t>
  </si>
  <si>
    <t>一、中央农网还贷资金收入</t>
  </si>
  <si>
    <t>一、教育支出</t>
  </si>
  <si>
    <t>二、地方农网还贷资金收入</t>
  </si>
  <si>
    <t>二、科学技术支出</t>
  </si>
  <si>
    <t>三、铁路建设基金收入</t>
  </si>
  <si>
    <t>三、文化旅游体育与传媒支出</t>
  </si>
  <si>
    <t>四、民航发展基金收入</t>
  </si>
  <si>
    <t>四、社会保障和就业支出</t>
  </si>
  <si>
    <t>五、海南省高等级公路车辆通行附加费收入</t>
  </si>
  <si>
    <t>五、卫生健康支出</t>
  </si>
  <si>
    <t>六、旅游发展基金收入</t>
  </si>
  <si>
    <t>六、节能环保支出</t>
  </si>
  <si>
    <t>七、国家电影事业发展专项资金收入</t>
  </si>
  <si>
    <t>七、城乡社区支出</t>
  </si>
  <si>
    <t>八、国有土地收益基金收入</t>
  </si>
  <si>
    <t>八、农林水支出</t>
  </si>
  <si>
    <t>九、农业土地开发资金收入</t>
  </si>
  <si>
    <t>九、交通运输支出</t>
  </si>
  <si>
    <t>十、土地出让价款收入</t>
  </si>
  <si>
    <t>十、资源勘探工业信息等支出</t>
  </si>
  <si>
    <t>十一、补缴的土地价款</t>
  </si>
  <si>
    <t>十一、金融支出</t>
  </si>
  <si>
    <t>十二、划拨土地收入</t>
  </si>
  <si>
    <t>十二、自然资源海洋气象等支出</t>
  </si>
  <si>
    <t>十三、缴纳新增建设用地土地有偿使用费</t>
  </si>
  <si>
    <t>十三、住房保障支出</t>
  </si>
  <si>
    <t>十四、其他土地出让收入</t>
  </si>
  <si>
    <t>十四、粮油物资储备支出</t>
  </si>
  <si>
    <t>十五、大中型水库移民后期扶持基金收入</t>
  </si>
  <si>
    <t>十五、污水处理费安排的支出</t>
  </si>
  <si>
    <t>十六、中央大中型水库库区基金收入</t>
  </si>
  <si>
    <t>十六、土地储备专项债券收入安排的支出</t>
  </si>
  <si>
    <t>十七、地方大中型水库库区基金收入</t>
  </si>
  <si>
    <t>十七、棚户区改造专项债券收入安排的支出</t>
  </si>
  <si>
    <t>十八、三峡水库库区基金收入</t>
  </si>
  <si>
    <t>十八、城市基础设施配套费对应专项债务收入安排的支出</t>
  </si>
  <si>
    <t>十九、中央特别国债经营基金收入</t>
  </si>
  <si>
    <t>十九、污水处理费对应专项债务收入安排的支出</t>
  </si>
  <si>
    <t>二十、中央特别国债经营基金财务收入</t>
  </si>
  <si>
    <t>二十、大中型水库库区基金安排的支出</t>
  </si>
  <si>
    <t>二十一、福利彩票公益金收入</t>
  </si>
  <si>
    <t>二十一、三峡水库库区基金支出</t>
  </si>
  <si>
    <t>二十二、体育彩票公益金收入</t>
  </si>
  <si>
    <t>二十二、国家重大水利工程建设基金安排的支出</t>
  </si>
  <si>
    <t>二十三、城市基础设施配套费收入</t>
  </si>
  <si>
    <t>二十三、大中型水库库区基金对应专项债务收入安排的支出</t>
  </si>
  <si>
    <t>二十四、小型水库移民扶助基金收入</t>
  </si>
  <si>
    <t>二十四、国家重大水利工程建设基金对应专项债务收入安排的支出</t>
  </si>
  <si>
    <t>二十五、中央重大水利工程建设资金</t>
  </si>
  <si>
    <t>二十五、海南省高等级公路车辆通行附加费安排的支出</t>
  </si>
  <si>
    <t>二十六、地方重大水利工程建设资金</t>
  </si>
  <si>
    <t>二十六、车辆通行费安排的支出</t>
  </si>
  <si>
    <t>二十七、车辆通行费</t>
  </si>
  <si>
    <t>二十七、铁路建设基金支出</t>
  </si>
  <si>
    <t>二十八、核电站乏燃料处理处置基金收入</t>
  </si>
  <si>
    <t>二十八、船舶油污损害赔偿基金支出</t>
  </si>
  <si>
    <t>二十九、可再生能源电价附加收入</t>
  </si>
  <si>
    <t>二十九、民航发展基金支出</t>
  </si>
  <si>
    <t>三十、船舶油污损害赔偿基金收入</t>
  </si>
  <si>
    <t>三十、海南省高等级公路车辆通行附加费对应专项债务收入安排的支</t>
  </si>
  <si>
    <t>三十一、税务部门征收的废弃电器电子产品处理基金收入</t>
  </si>
  <si>
    <t>三十一、政府收费公路专项债券收入安排的支出</t>
  </si>
  <si>
    <t>三十二、海关征收的废弃电器电子产品处理基金收入</t>
  </si>
  <si>
    <t>三十二、车辆通行费对应专项债务收入安排的支出</t>
  </si>
  <si>
    <t>三十三、污水处理费收入</t>
  </si>
  <si>
    <t>三十三、农网还贷资金支出</t>
  </si>
  <si>
    <t>三十四、福利彩票发行机构的业务费用</t>
  </si>
  <si>
    <t>三十四、金融调控支出</t>
  </si>
  <si>
    <t>三十五、体育彩票发行机构的业务费用</t>
  </si>
  <si>
    <t>三十五、其他政府性基金及对应专项债务收入安排的支出</t>
  </si>
  <si>
    <t>三十六、福利彩票销售机构的业务费用</t>
  </si>
  <si>
    <t>三十六、彩票发行销售机构业务费安排的支出</t>
  </si>
  <si>
    <t>三十七、体育彩票销售机构的业务费用</t>
  </si>
  <si>
    <t>三十七、彩票公益金安排的支出</t>
  </si>
  <si>
    <t>三十八、彩票兑奖周转金</t>
  </si>
  <si>
    <t>三十八、政府性基金转移支付</t>
  </si>
  <si>
    <t>三十九、彩票发行销售风险基金</t>
  </si>
  <si>
    <t>三十九、上解支出</t>
  </si>
  <si>
    <t>四十、彩票市场调控资金收入</t>
  </si>
  <si>
    <t>四十、调出资金</t>
  </si>
  <si>
    <t>四十一、其他政府性基金收入</t>
  </si>
  <si>
    <t>四十一、年终结余</t>
  </si>
  <si>
    <t>四十二、海南省高等级公路车辆通行附加费专项债务对应项目专项收</t>
  </si>
  <si>
    <t>四十二、债务转贷支出</t>
  </si>
  <si>
    <t>四十三、国家电影事业发展专项资金专项债务对应项目专项收入</t>
  </si>
  <si>
    <t>四十三、地方政府专项债务还本支出</t>
  </si>
  <si>
    <t>四十四、土地储备专项债券对应项目专项收入</t>
  </si>
  <si>
    <t>四十四、抗疫特别国债还本支出</t>
  </si>
  <si>
    <t>四十五、棚户区改造专项债券对应项目专项收入</t>
  </si>
  <si>
    <t>四十五、地方政府专项债务付息支出</t>
  </si>
  <si>
    <t>四十六、其他国有土地使用权出让金专项债务对应项目专项收入</t>
  </si>
  <si>
    <t>四十六、地方政府专项债务发行费用支出</t>
  </si>
  <si>
    <t>四十七、农业土地开发资金专项债务对应项目专项收入</t>
  </si>
  <si>
    <t>四十七、基础设施建设</t>
  </si>
  <si>
    <t>四十八、大中型水库库区基金专项债务对应项目专项收入</t>
  </si>
  <si>
    <t>四十八、抗疫特别国债安排的支出</t>
  </si>
  <si>
    <t>四十九、城市基础设施配套费专项债务对应项目专项收入</t>
  </si>
  <si>
    <t>五十、小型水库移民扶助基金专项债务对应项目专项收入</t>
  </si>
  <si>
    <t>五十一、国家重大水利工程建设基金专项债务对应项目专项收入</t>
  </si>
  <si>
    <t>五十二、政府收费公路专项债券对应项目专项收入</t>
  </si>
  <si>
    <t>五十三、其他车辆通行费专项债务对应项目专项收入</t>
  </si>
  <si>
    <t>五十四、污水处理费专项债务对应项目专项收入</t>
  </si>
  <si>
    <t>五十五、其他地方自行试点项目收益专项债券对应项目专项收入</t>
  </si>
  <si>
    <t>五十六、其他政府性基金专项债务对应项目专项收入</t>
  </si>
  <si>
    <t>地方政府专项债务收入</t>
  </si>
  <si>
    <t>地方政府专项债务还本支出</t>
  </si>
  <si>
    <t>政府性基金转移支付收入</t>
  </si>
  <si>
    <t>政府性基金转移支付</t>
  </si>
  <si>
    <t>地方政府专项债务转贷收入</t>
  </si>
  <si>
    <t>地方政府专项债务转贷支出</t>
  </si>
  <si>
    <t>表11</t>
  </si>
  <si>
    <t>2025年同仁市政府性基金收入预算表</t>
  </si>
  <si>
    <t>国有土地出让收入</t>
  </si>
  <si>
    <t xml:space="preserve">  土地出让价款收入</t>
  </si>
  <si>
    <t xml:space="preserve"> 污水处理费收入</t>
  </si>
  <si>
    <t>专项债务对应项目专项收入</t>
  </si>
  <si>
    <t xml:space="preserve">    其他地方自行试点项目收益专项债券对应项目专项收入</t>
  </si>
  <si>
    <t>表13</t>
  </si>
  <si>
    <t>2025年同仁市政府性基金预算支出功能分类明细表</t>
  </si>
  <si>
    <r>
      <rPr>
        <b/>
        <sz val="11"/>
        <color rgb="FF000000"/>
        <rFont val="宋体"/>
        <charset val="134"/>
        <scheme val="minor"/>
      </rPr>
      <t xml:space="preserve">   </t>
    </r>
    <r>
      <rPr>
        <b/>
        <sz val="11"/>
        <color theme="1"/>
        <rFont val="宋体"/>
        <charset val="134"/>
      </rPr>
      <t>国家电影事业发展专项资金安排的支出</t>
    </r>
  </si>
  <si>
    <r>
      <rPr>
        <sz val="11"/>
        <color rgb="FF000000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</rPr>
      <t>资助国产影片放映</t>
    </r>
  </si>
  <si>
    <t xml:space="preserve">       资助影院建设</t>
  </si>
  <si>
    <t xml:space="preserve">   旅游发展基金支出</t>
  </si>
  <si>
    <t xml:space="preserve">      旅游发展基金支出</t>
  </si>
  <si>
    <t xml:space="preserve">   国有土地使用权出让收入安排的支出</t>
  </si>
  <si>
    <t xml:space="preserve">       其他国有土地使用权出让收入安排的支出</t>
  </si>
  <si>
    <t xml:space="preserve">   农业土地开发资金安排的支出</t>
  </si>
  <si>
    <t xml:space="preserve">   污水处理费安排的支出</t>
  </si>
  <si>
    <t xml:space="preserve">       污水处理设施建设和运营</t>
  </si>
  <si>
    <t xml:space="preserve">      超长期国债安排的支出</t>
  </si>
  <si>
    <r>
      <rPr>
        <b/>
        <sz val="11"/>
        <color rgb="FF000000"/>
        <rFont val="宋体"/>
        <charset val="134"/>
        <scheme val="minor"/>
      </rPr>
      <t xml:space="preserve">   </t>
    </r>
    <r>
      <rPr>
        <b/>
        <sz val="11"/>
        <color theme="1"/>
        <rFont val="宋体"/>
        <charset val="134"/>
      </rPr>
      <t>其他政府性基金及对应专项债务收入安排的支出</t>
    </r>
  </si>
  <si>
    <r>
      <rPr>
        <sz val="11"/>
        <color rgb="FF000000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</rPr>
      <t>其他地方自行试点项目收益专项债券收入安排的支出</t>
    </r>
  </si>
  <si>
    <r>
      <rPr>
        <b/>
        <sz val="11"/>
        <color rgb="FF000000"/>
        <rFont val="宋体"/>
        <charset val="134"/>
        <scheme val="minor"/>
      </rPr>
      <t xml:space="preserve">   </t>
    </r>
    <r>
      <rPr>
        <b/>
        <sz val="11"/>
        <color theme="1"/>
        <rFont val="宋体"/>
        <charset val="134"/>
      </rPr>
      <t>彩票公益金安排的支出</t>
    </r>
  </si>
  <si>
    <r>
      <rPr>
        <sz val="11"/>
        <color rgb="FF000000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</rPr>
      <t>用于社会福利的彩票公益金支出</t>
    </r>
  </si>
  <si>
    <r>
      <rPr>
        <sz val="11"/>
        <color rgb="FF000000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</rPr>
      <t>用于体育事业的彩票公益金支出</t>
    </r>
  </si>
  <si>
    <r>
      <rPr>
        <sz val="11"/>
        <color rgb="FF000000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</rPr>
      <t>用于教育事业的彩票公益金支出</t>
    </r>
  </si>
  <si>
    <r>
      <rPr>
        <sz val="11"/>
        <color rgb="FF000000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</rPr>
      <t>用于残疾人事业的彩票公益金支出</t>
    </r>
  </si>
  <si>
    <t xml:space="preserve">      其他社会公益事业的彩票公益金支出</t>
  </si>
  <si>
    <r>
      <rPr>
        <b/>
        <sz val="11"/>
        <color rgb="FF000000"/>
        <rFont val="宋体"/>
        <charset val="134"/>
        <scheme val="minor"/>
      </rPr>
      <t xml:space="preserve">   </t>
    </r>
    <r>
      <rPr>
        <b/>
        <sz val="11"/>
        <color theme="1"/>
        <rFont val="宋体"/>
        <charset val="134"/>
      </rPr>
      <t>地方政府专项债务付息支出</t>
    </r>
  </si>
  <si>
    <t xml:space="preserve">       棚户区改造专项债券付息支出</t>
  </si>
  <si>
    <r>
      <rPr>
        <sz val="11"/>
        <color rgb="FF000000"/>
        <rFont val="宋体"/>
        <charset val="134"/>
        <scheme val="minor"/>
      </rPr>
      <t xml:space="preserve">       </t>
    </r>
    <r>
      <rPr>
        <sz val="11"/>
        <color rgb="FF000000"/>
        <rFont val="宋体"/>
        <charset val="134"/>
      </rPr>
      <t>其他地方自行试点项目收益专项债券付息支出</t>
    </r>
  </si>
  <si>
    <r>
      <rPr>
        <b/>
        <sz val="11"/>
        <color rgb="FF000000"/>
        <rFont val="宋体"/>
        <charset val="134"/>
        <scheme val="minor"/>
      </rPr>
      <t xml:space="preserve">   </t>
    </r>
    <r>
      <rPr>
        <b/>
        <sz val="11"/>
        <color theme="1"/>
        <rFont val="宋体"/>
        <charset val="134"/>
      </rPr>
      <t>地方政府专项债务发行费用支出</t>
    </r>
  </si>
  <si>
    <r>
      <rPr>
        <sz val="11"/>
        <color rgb="FF000000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</rPr>
      <t>其他地方自行试点项目收益专项债务发行费用支出</t>
    </r>
  </si>
  <si>
    <t>抗疫特别国债安排的支出</t>
  </si>
  <si>
    <r>
      <rPr>
        <b/>
        <sz val="11"/>
        <color rgb="FF000000"/>
        <rFont val="宋体"/>
        <charset val="134"/>
        <scheme val="minor"/>
      </rPr>
      <t xml:space="preserve">   </t>
    </r>
    <r>
      <rPr>
        <b/>
        <sz val="11"/>
        <color theme="1"/>
        <rFont val="宋体"/>
        <charset val="134"/>
      </rPr>
      <t>基础设施建设</t>
    </r>
  </si>
  <si>
    <r>
      <rPr>
        <sz val="11"/>
        <color rgb="FF000000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</rPr>
      <t>重大疫情防控救治体系建设</t>
    </r>
  </si>
  <si>
    <t>支出合计</t>
  </si>
  <si>
    <r>
      <rPr>
        <sz val="11"/>
        <color rgb="FF000000"/>
        <rFont val="宋体"/>
        <charset val="134"/>
        <scheme val="minor"/>
      </rPr>
      <t xml:space="preserve">   </t>
    </r>
    <r>
      <rPr>
        <sz val="11"/>
        <color rgb="FF000000"/>
        <rFont val="宋体"/>
        <charset val="134"/>
      </rPr>
      <t>政府性基金转移支付</t>
    </r>
  </si>
  <si>
    <r>
      <rPr>
        <sz val="11"/>
        <color rgb="FF000000"/>
        <rFont val="宋体"/>
        <charset val="134"/>
        <scheme val="minor"/>
      </rPr>
      <t xml:space="preserve">   </t>
    </r>
    <r>
      <rPr>
        <sz val="11"/>
        <color rgb="FF000000"/>
        <rFont val="宋体"/>
        <charset val="134"/>
      </rPr>
      <t>上解支出</t>
    </r>
  </si>
  <si>
    <r>
      <rPr>
        <sz val="11"/>
        <color rgb="FF000000"/>
        <rFont val="宋体"/>
        <charset val="134"/>
        <scheme val="minor"/>
      </rPr>
      <t xml:space="preserve">   </t>
    </r>
    <r>
      <rPr>
        <sz val="11"/>
        <color rgb="FF000000"/>
        <rFont val="宋体"/>
        <charset val="134"/>
      </rPr>
      <t>调出资金</t>
    </r>
  </si>
  <si>
    <r>
      <rPr>
        <sz val="11"/>
        <color rgb="FF000000"/>
        <rFont val="宋体"/>
        <charset val="134"/>
        <scheme val="minor"/>
      </rPr>
      <t xml:space="preserve">   </t>
    </r>
    <r>
      <rPr>
        <sz val="11"/>
        <color rgb="FF000000"/>
        <rFont val="宋体"/>
        <charset val="134"/>
      </rPr>
      <t>地方政府专项债务转贷支出</t>
    </r>
  </si>
  <si>
    <r>
      <rPr>
        <sz val="11"/>
        <color rgb="FF000000"/>
        <rFont val="宋体"/>
        <charset val="134"/>
        <scheme val="minor"/>
      </rPr>
      <t xml:space="preserve">   </t>
    </r>
    <r>
      <rPr>
        <sz val="11"/>
        <color rgb="FF000000"/>
        <rFont val="宋体"/>
        <charset val="134"/>
      </rPr>
      <t>年终结转</t>
    </r>
  </si>
  <si>
    <r>
      <rPr>
        <sz val="11"/>
        <color rgb="FF000000"/>
        <rFont val="宋体"/>
        <charset val="134"/>
        <scheme val="minor"/>
      </rPr>
      <t xml:space="preserve">   </t>
    </r>
    <r>
      <rPr>
        <sz val="11"/>
        <color rgb="FF000000"/>
        <rFont val="宋体"/>
        <charset val="134"/>
      </rPr>
      <t>年终结余</t>
    </r>
  </si>
  <si>
    <t>表12</t>
  </si>
  <si>
    <t>2025年同仁市政府性基金支出预算表</t>
  </si>
  <si>
    <t xml:space="preserve">  国家电影事业发展专项资金安排的支出</t>
  </si>
  <si>
    <t xml:space="preserve">  旅游发展基金支出</t>
  </si>
  <si>
    <t xml:space="preserve">  国有土地使用权出让收入安排的支出</t>
  </si>
  <si>
    <t xml:space="preserve">  农业土地开发资金安排的支出</t>
  </si>
  <si>
    <t xml:space="preserve">  污水处理费安排的支出</t>
  </si>
  <si>
    <t xml:space="preserve">  超长期国债安排的支出</t>
  </si>
  <si>
    <t>四十八、抗疫相关支出</t>
  </si>
  <si>
    <t>表14</t>
  </si>
  <si>
    <t>2025年同仁市政府性基金预算对下级的转移支付预算分项目表</t>
  </si>
  <si>
    <t>为上年执行数的%</t>
  </si>
  <si>
    <t>表15</t>
  </si>
  <si>
    <t>2025年同仁市政府性基金预算对下级的转移支付预算分地区表</t>
  </si>
  <si>
    <r>
      <rPr>
        <b/>
        <sz val="11"/>
        <color rgb="FF000000"/>
        <rFont val="宋体"/>
        <charset val="134"/>
        <scheme val="minor"/>
      </rPr>
      <t xml:space="preserve">地 </t>
    </r>
    <r>
      <rPr>
        <b/>
        <sz val="11"/>
        <color rgb="FF000000"/>
        <rFont val="宋体"/>
        <charset val="134"/>
      </rPr>
      <t xml:space="preserve"> </t>
    </r>
    <r>
      <rPr>
        <b/>
        <sz val="11"/>
        <color rgb="FF000000"/>
        <rFont val="宋体"/>
        <charset val="134"/>
      </rPr>
      <t>区</t>
    </r>
  </si>
  <si>
    <r>
      <rPr>
        <b/>
        <sz val="11"/>
        <color rgb="FF000000"/>
        <rFont val="宋体"/>
        <charset val="134"/>
        <scheme val="minor"/>
      </rPr>
      <t xml:space="preserve">合 </t>
    </r>
    <r>
      <rPr>
        <b/>
        <sz val="11"/>
        <color rgb="FF000000"/>
        <rFont val="宋体"/>
        <charset val="134"/>
      </rPr>
      <t xml:space="preserve">      </t>
    </r>
    <r>
      <rPr>
        <b/>
        <sz val="11"/>
        <color rgb="FF000000"/>
        <rFont val="宋体"/>
        <charset val="134"/>
      </rPr>
      <t>计</t>
    </r>
  </si>
  <si>
    <t>表16</t>
  </si>
  <si>
    <t>2025年同仁市国有资本经营预算收入安排情况表</t>
  </si>
  <si>
    <t>一、利润收入</t>
  </si>
  <si>
    <t>二、股利、股息收入</t>
  </si>
  <si>
    <t>三、产权转让收入</t>
  </si>
  <si>
    <t>四、清算收入</t>
  </si>
  <si>
    <t>五、国有资本经营收入退库</t>
  </si>
  <si>
    <t>六、国有企业计划亏损补贴</t>
  </si>
  <si>
    <t>七、烟草企业上缴专项收入</t>
  </si>
  <si>
    <t>八、其他国有资本经营预算收入</t>
  </si>
  <si>
    <t>九、其他国有资本经营收入</t>
  </si>
  <si>
    <t xml:space="preserve">  国有资本经营预算转移支付收入</t>
  </si>
  <si>
    <t xml:space="preserve">  国有资本经营预算上解收入</t>
  </si>
  <si>
    <t>表17</t>
  </si>
  <si>
    <t>2025年同仁市国有资本经营预算支出安排情况表</t>
  </si>
  <si>
    <t>解决历史遗留问题及改革成本支出</t>
  </si>
  <si>
    <r>
      <rPr>
        <sz val="11"/>
        <color rgb="FF000000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</rPr>
      <t>国有企业退休人员社会化管理补助支出</t>
    </r>
  </si>
  <si>
    <t>其他国有资本经营预算支出</t>
  </si>
  <si>
    <t xml:space="preserve">   其他国有资本经营预算支出</t>
  </si>
  <si>
    <t>小 计</t>
  </si>
  <si>
    <t>补助下级支出</t>
  </si>
  <si>
    <t>结转下年支出</t>
  </si>
  <si>
    <t>支 出 总 计</t>
  </si>
  <si>
    <t>表18</t>
  </si>
  <si>
    <t>2025年同仁市社会保险基金预算收入情况表</t>
  </si>
  <si>
    <t>企业职工养老保险基金收入</t>
  </si>
  <si>
    <t>缴费收入</t>
  </si>
  <si>
    <t>财政补贴收入</t>
  </si>
  <si>
    <t>利息、转移收入等其他收入</t>
  </si>
  <si>
    <t>城乡居民基本养老保险基金收入</t>
  </si>
  <si>
    <t>机关事业单位养老保险基金收入</t>
  </si>
  <si>
    <t>城镇职工基本医疗保险基金收入</t>
  </si>
  <si>
    <t>城乡居民基本医疗保险基金收入</t>
  </si>
  <si>
    <t>工伤保险基金收入</t>
  </si>
  <si>
    <t>失业保险基金收入</t>
  </si>
  <si>
    <t>上年结余</t>
  </si>
  <si>
    <t>企业职工养老保险基金</t>
  </si>
  <si>
    <t>城乡居民基本养老保险基金</t>
  </si>
  <si>
    <t>机关事业单位养老保险基金</t>
  </si>
  <si>
    <t>城镇职工基本医疗保险基金</t>
  </si>
  <si>
    <t>城乡居民基本医疗保险基金</t>
  </si>
  <si>
    <t>工伤保险基金</t>
  </si>
  <si>
    <t>失业保险基金</t>
  </si>
  <si>
    <t>表19</t>
  </si>
  <si>
    <t>2024年同仁市社会保险基金预算支出情况表</t>
  </si>
  <si>
    <t>企业职工养老保险基金支出</t>
  </si>
  <si>
    <t>待遇支出</t>
  </si>
  <si>
    <t>转移支出等其他支出</t>
  </si>
  <si>
    <t>城乡居民基本养老保险基金支出</t>
  </si>
  <si>
    <t>机关事业单位养老保险基金支出</t>
  </si>
  <si>
    <t>城镇职工基本医疗保险基金支出</t>
  </si>
  <si>
    <t>城乡居民基本医疗保险基金支出</t>
  </si>
  <si>
    <t>工伤保险基金支出</t>
  </si>
  <si>
    <t>失业保险基金支出</t>
  </si>
  <si>
    <r>
      <rPr>
        <sz val="10"/>
        <color rgb="FF000000"/>
        <rFont val="宋体"/>
        <charset val="134"/>
        <scheme val="minor"/>
      </rPr>
      <t xml:space="preserve">  </t>
    </r>
    <r>
      <rPr>
        <sz val="10"/>
        <color rgb="FF000000"/>
        <rFont val="宋体"/>
        <charset val="134"/>
      </rPr>
      <t>稳定岗位补贴支出</t>
    </r>
  </si>
  <si>
    <t>创业促进就业扶持支出</t>
  </si>
  <si>
    <t xml:space="preserve">  企业职工养老保险基金</t>
  </si>
  <si>
    <t xml:space="preserve">  城乡居民基本养老保险基金</t>
  </si>
  <si>
    <t xml:space="preserve">  机关事业单位养老保险基金</t>
  </si>
  <si>
    <t xml:space="preserve">  城镇职工基本医疗保险基金</t>
  </si>
  <si>
    <t xml:space="preserve">  城乡居民基本医疗保险基金</t>
  </si>
  <si>
    <t xml:space="preserve">  工伤保险基金</t>
  </si>
  <si>
    <t xml:space="preserve">  失业保险基金</t>
  </si>
  <si>
    <t>表20</t>
  </si>
  <si>
    <t>2024年同仁市地方政府一般债务限额和余额情况表</t>
  </si>
  <si>
    <t>单位：亿元</t>
  </si>
  <si>
    <t>同仁市</t>
  </si>
  <si>
    <t>一、2023年末一般债务余额</t>
  </si>
  <si>
    <t xml:space="preserve">   内债余额</t>
  </si>
  <si>
    <t xml:space="preserve">   外债余额</t>
  </si>
  <si>
    <t>二、2024年一般债务余额限额</t>
  </si>
  <si>
    <t xml:space="preserve">   内债新增限额</t>
  </si>
  <si>
    <t xml:space="preserve">   外债新增限额</t>
  </si>
  <si>
    <t>三、2024年一般债务举借额</t>
  </si>
  <si>
    <t xml:space="preserve">   内债举借额</t>
  </si>
  <si>
    <t xml:space="preserve">   转贷新增一般债券</t>
  </si>
  <si>
    <t xml:space="preserve">   转贷置换一般债券</t>
  </si>
  <si>
    <t xml:space="preserve">   转贷再融资一般债券</t>
  </si>
  <si>
    <t xml:space="preserve">   或有债务转化</t>
  </si>
  <si>
    <t xml:space="preserve">   外债举借额</t>
  </si>
  <si>
    <t>四、2024年一般债务还本额</t>
  </si>
  <si>
    <t xml:space="preserve">   内债还本额</t>
  </si>
  <si>
    <t xml:space="preserve">   外债还本额</t>
  </si>
  <si>
    <t>五、2024年一般债务余额</t>
  </si>
  <si>
    <t>表21</t>
  </si>
  <si>
    <t>2024年同仁市地方政府专项债务限额和余额情况表</t>
  </si>
  <si>
    <t>一、2024年末专项债务余额</t>
  </si>
  <si>
    <t>二、2024年专项债务限额</t>
  </si>
  <si>
    <t>三、2024年专项债务举借额</t>
  </si>
  <si>
    <t xml:space="preserve">   转贷新增专项债券</t>
  </si>
  <si>
    <t xml:space="preserve">   转贷置换专项债券</t>
  </si>
  <si>
    <t xml:space="preserve">   转贷再融资专项债券</t>
  </si>
  <si>
    <t>四、2024年专项债务还本额</t>
  </si>
  <si>
    <t>五、2024年专项债务余额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</si>
</sst>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_ "/>
  </numFmts>
  <fonts count="57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等线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b/>
      <sz val="10"/>
      <color theme="1"/>
      <name val="Times New Roman"/>
      <charset val="134"/>
    </font>
    <font>
      <b/>
      <sz val="11"/>
      <color rgb="FF000000"/>
      <name val="等线"/>
      <charset val="134"/>
    </font>
    <font>
      <b/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黑体"/>
      <charset val="134"/>
    </font>
    <font>
      <sz val="9"/>
      <color rgb="FF000000"/>
      <name val="宋体"/>
      <charset val="134"/>
      <scheme val="minor"/>
    </font>
    <font>
      <sz val="11"/>
      <color rgb="FFFFFFFF"/>
      <name val="宋体"/>
      <charset val="134"/>
      <scheme val="minor"/>
    </font>
    <font>
      <b/>
      <sz val="15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新宋体"/>
      <charset val="134"/>
    </font>
    <font>
      <sz val="12"/>
      <color theme="1"/>
      <name val="方正书宋_GBK"/>
      <charset val="134"/>
    </font>
    <font>
      <sz val="10"/>
      <color theme="1"/>
      <name val="方正书宋_GBK"/>
      <charset val="134"/>
    </font>
    <font>
      <b/>
      <sz val="11"/>
      <color theme="1"/>
      <name val="宋体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b/>
      <sz val="9"/>
      <color theme="1"/>
      <name val="宋体"/>
      <charset val="134"/>
      <scheme val="minor"/>
    </font>
    <font>
      <sz val="12"/>
      <name val="Verdana"/>
      <charset val="134"/>
    </font>
    <font>
      <b/>
      <sz val="12"/>
      <name val="Verdana"/>
      <charset val="134"/>
    </font>
    <font>
      <b/>
      <sz val="12"/>
      <name val="宋体"/>
      <charset val="134"/>
    </font>
    <font>
      <b/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2" borderId="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9" applyNumberFormat="0" applyAlignment="0" applyProtection="0">
      <alignment vertical="center"/>
    </xf>
    <xf numFmtId="0" fontId="46" fillId="4" borderId="10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justify"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/>
    </xf>
    <xf numFmtId="177" fontId="2" fillId="0" borderId="0" xfId="0" applyNumberFormat="1" applyFont="1" applyAlignment="1">
      <alignment horizontal="right"/>
    </xf>
    <xf numFmtId="177" fontId="8" fillId="0" borderId="0" xfId="0" applyNumberFormat="1" applyFont="1" applyAlignment="1">
      <alignment horizontal="right"/>
    </xf>
    <xf numFmtId="0" fontId="8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177" fontId="9" fillId="0" borderId="0" xfId="0" applyNumberFormat="1" applyFont="1" applyAlignment="1">
      <alignment horizontal="right"/>
    </xf>
    <xf numFmtId="177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78" fontId="11" fillId="0" borderId="1" xfId="0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 indent="1"/>
    </xf>
    <xf numFmtId="178" fontId="11" fillId="0" borderId="1" xfId="0" applyNumberFormat="1" applyFont="1" applyBorder="1" applyAlignment="1">
      <alignment horizontal="right" vertical="center" wrapText="1" indent="1"/>
    </xf>
    <xf numFmtId="0" fontId="12" fillId="0" borderId="1" xfId="0" applyFont="1" applyBorder="1" applyAlignment="1">
      <alignment horizontal="justify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 indent="1"/>
    </xf>
    <xf numFmtId="178" fontId="1" fillId="0" borderId="1" xfId="0" applyNumberFormat="1" applyFont="1" applyFill="1" applyBorder="1" applyAlignment="1">
      <alignment horizontal="right" vertical="center"/>
    </xf>
    <xf numFmtId="10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78" fontId="11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 indent="2"/>
    </xf>
    <xf numFmtId="178" fontId="11" fillId="0" borderId="1" xfId="0" applyNumberFormat="1" applyFont="1" applyBorder="1" applyAlignment="1">
      <alignment horizontal="right" vertical="center" wrapText="1" indent="2"/>
    </xf>
    <xf numFmtId="178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horizontal="left"/>
    </xf>
    <xf numFmtId="177" fontId="1" fillId="0" borderId="0" xfId="0" applyNumberFormat="1" applyFont="1" applyFill="1" applyAlignment="1">
      <alignment horizontal="left"/>
    </xf>
    <xf numFmtId="177" fontId="1" fillId="0" borderId="0" xfId="0" applyNumberFormat="1" applyFont="1" applyFill="1" applyAlignment="1"/>
    <xf numFmtId="177" fontId="8" fillId="0" borderId="0" xfId="0" applyNumberFormat="1" applyFont="1" applyFill="1" applyAlignment="1"/>
    <xf numFmtId="10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77" fontId="9" fillId="0" borderId="0" xfId="0" applyNumberFormat="1" applyFont="1" applyFill="1" applyAlignment="1">
      <alignment horizontal="center"/>
    </xf>
    <xf numFmtId="10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177" fontId="9" fillId="0" borderId="0" xfId="0" applyNumberFormat="1" applyFont="1" applyFill="1" applyAlignment="1">
      <alignment horizontal="left"/>
    </xf>
    <xf numFmtId="177" fontId="8" fillId="0" borderId="0" xfId="0" applyNumberFormat="1" applyFont="1" applyFill="1" applyAlignment="1">
      <alignment horizontal="right"/>
    </xf>
    <xf numFmtId="177" fontId="1" fillId="0" borderId="0" xfId="0" applyNumberFormat="1" applyFont="1" applyFill="1" applyBorder="1" applyAlignment="1">
      <alignment horizontal="right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178" fontId="1" fillId="0" borderId="1" xfId="0" applyNumberFormat="1" applyFont="1" applyFill="1" applyBorder="1" applyAlignment="1">
      <alignment horizontal="left" vertical="center" wrapText="1" indent="1"/>
    </xf>
    <xf numFmtId="178" fontId="1" fillId="0" borderId="1" xfId="0" applyNumberFormat="1" applyFont="1" applyFill="1" applyBorder="1" applyAlignment="1">
      <alignment horizontal="right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0" fontId="0" fillId="0" borderId="0" xfId="0" applyNumberFormat="1">
      <alignment vertical="center"/>
    </xf>
    <xf numFmtId="178" fontId="1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0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8" fontId="9" fillId="0" borderId="0" xfId="0" applyNumberFormat="1" applyFont="1" applyAlignment="1">
      <alignment horizontal="right" vertical="center"/>
    </xf>
    <xf numFmtId="10" fontId="9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horizontal="right" vertical="top" wrapText="1"/>
    </xf>
    <xf numFmtId="178" fontId="1" fillId="0" borderId="2" xfId="0" applyNumberFormat="1" applyFont="1" applyBorder="1" applyAlignment="1">
      <alignment horizontal="right" vertical="center"/>
    </xf>
    <xf numFmtId="10" fontId="1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178" fontId="10" fillId="0" borderId="1" xfId="0" applyNumberFormat="1" applyFont="1" applyBorder="1" applyAlignment="1">
      <alignment horizontal="right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right" vertical="top" wrapText="1"/>
    </xf>
    <xf numFmtId="178" fontId="15" fillId="0" borderId="1" xfId="0" applyNumberFormat="1" applyFont="1" applyBorder="1" applyAlignment="1">
      <alignment horizontal="right" vertical="top" wrapText="1"/>
    </xf>
    <xf numFmtId="178" fontId="16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1" fillId="0" borderId="0" xfId="0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left" vertical="center"/>
    </xf>
    <xf numFmtId="178" fontId="17" fillId="0" borderId="0" xfId="0" applyNumberFormat="1" applyFont="1" applyBorder="1" applyAlignment="1">
      <alignment horizontal="left" vertical="center"/>
    </xf>
    <xf numFmtId="10" fontId="18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178" fontId="19" fillId="0" borderId="0" xfId="0" applyNumberFormat="1" applyFont="1" applyBorder="1" applyAlignment="1">
      <alignment horizontal="left" vertical="center" wrapText="1"/>
    </xf>
    <xf numFmtId="178" fontId="19" fillId="0" borderId="0" xfId="0" applyNumberFormat="1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right" vertical="center"/>
    </xf>
    <xf numFmtId="10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wrapText="1"/>
    </xf>
    <xf numFmtId="178" fontId="10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177" fontId="0" fillId="0" borderId="0" xfId="0" applyNumberFormat="1" applyFill="1" applyAlignment="1">
      <alignment horizontal="right" vertical="center"/>
    </xf>
    <xf numFmtId="10" fontId="0" fillId="0" borderId="0" xfId="0" applyNumberFormat="1" applyFill="1" applyAlignment="1">
      <alignment horizontal="center" vertical="center"/>
    </xf>
    <xf numFmtId="177" fontId="1" fillId="0" borderId="0" xfId="0" applyNumberFormat="1" applyFont="1" applyFill="1" applyAlignment="1">
      <alignment horizontal="right"/>
    </xf>
    <xf numFmtId="10" fontId="8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right"/>
    </xf>
    <xf numFmtId="1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0" fontId="23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178" fontId="1" fillId="0" borderId="1" xfId="0" applyNumberFormat="1" applyFont="1" applyFill="1" applyBorder="1" applyAlignment="1">
      <alignment horizontal="right" vertical="center" wrapText="1" indent="1"/>
    </xf>
    <xf numFmtId="10" fontId="24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vertical="center" wrapText="1"/>
    </xf>
    <xf numFmtId="177" fontId="0" fillId="0" borderId="0" xfId="0" applyNumberFormat="1" applyFill="1">
      <alignment vertical="center"/>
    </xf>
    <xf numFmtId="10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 wrapText="1"/>
    </xf>
    <xf numFmtId="177" fontId="0" fillId="0" borderId="0" xfId="0" applyNumberFormat="1" applyFill="1" applyAlignment="1">
      <alignment horizontal="left" vertical="center" wrapText="1"/>
    </xf>
    <xf numFmtId="177" fontId="0" fillId="0" borderId="0" xfId="0" applyNumberFormat="1" applyFill="1" applyAlignment="1">
      <alignment horizontal="left" vertical="center"/>
    </xf>
    <xf numFmtId="177" fontId="8" fillId="0" borderId="0" xfId="0" applyNumberFormat="1" applyFont="1" applyFill="1" applyAlignment="1">
      <alignment horizontal="left" vertical="center"/>
    </xf>
    <xf numFmtId="10" fontId="8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left" wrapText="1"/>
    </xf>
    <xf numFmtId="177" fontId="25" fillId="0" borderId="0" xfId="0" applyNumberFormat="1" applyFont="1" applyFill="1" applyBorder="1" applyAlignment="1">
      <alignment horizontal="left" wrapText="1"/>
    </xf>
    <xf numFmtId="177" fontId="26" fillId="0" borderId="0" xfId="0" applyNumberFormat="1" applyFont="1" applyFill="1" applyBorder="1" applyAlignment="1">
      <alignment horizontal="left"/>
    </xf>
    <xf numFmtId="177" fontId="0" fillId="0" borderId="0" xfId="0" applyNumberFormat="1" applyFill="1" applyBorder="1" applyAlignment="1">
      <alignment horizontal="right" vertical="center"/>
    </xf>
    <xf numFmtId="10" fontId="0" fillId="0" borderId="0" xfId="0" applyNumberForma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left" vertical="center" wrapText="1"/>
    </xf>
    <xf numFmtId="178" fontId="28" fillId="0" borderId="1" xfId="0" applyNumberFormat="1" applyFont="1" applyFill="1" applyBorder="1" applyAlignment="1">
      <alignment horizontal="right" vertical="center"/>
    </xf>
    <xf numFmtId="10" fontId="28" fillId="0" borderId="1" xfId="0" applyNumberFormat="1" applyFont="1" applyFill="1" applyBorder="1" applyAlignment="1">
      <alignment horizontal="right" vertical="center"/>
    </xf>
    <xf numFmtId="176" fontId="28" fillId="0" borderId="1" xfId="0" applyNumberFormat="1" applyFont="1" applyFill="1" applyBorder="1" applyAlignment="1">
      <alignment horizontal="right" vertical="center"/>
    </xf>
    <xf numFmtId="178" fontId="18" fillId="0" borderId="1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 wrapText="1"/>
    </xf>
    <xf numFmtId="10" fontId="18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78" fontId="30" fillId="0" borderId="1" xfId="0" applyNumberFormat="1" applyFont="1" applyFill="1" applyBorder="1" applyAlignment="1">
      <alignment horizontal="right" vertical="center"/>
    </xf>
    <xf numFmtId="176" fontId="30" fillId="0" borderId="1" xfId="0" applyNumberFormat="1" applyFont="1" applyFill="1" applyBorder="1" applyAlignment="1">
      <alignment horizontal="right" vertical="center"/>
    </xf>
    <xf numFmtId="178" fontId="28" fillId="0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0" fontId="16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8" fontId="2" fillId="0" borderId="1" xfId="0" applyNumberFormat="1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left" vertical="center" wrapText="1"/>
    </xf>
    <xf numFmtId="178" fontId="31" fillId="0" borderId="1" xfId="0" applyNumberFormat="1" applyFont="1" applyFill="1" applyBorder="1" applyAlignment="1">
      <alignment horizontal="right" vertical="center" wrapText="1"/>
    </xf>
    <xf numFmtId="178" fontId="15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177" fontId="8" fillId="0" borderId="0" xfId="0" applyNumberFormat="1" applyFont="1" applyFill="1" applyAlignment="1">
      <alignment horizontal="left"/>
    </xf>
    <xf numFmtId="177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right" vertical="center" wrapText="1"/>
    </xf>
    <xf numFmtId="178" fontId="23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indent="5"/>
    </xf>
    <xf numFmtId="178" fontId="16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177" fontId="0" fillId="0" borderId="0" xfId="0" applyNumberFormat="1">
      <alignment vertical="center"/>
    </xf>
    <xf numFmtId="10" fontId="8" fillId="0" borderId="0" xfId="0" applyNumberFormat="1" applyFont="1" applyFill="1" applyAlignment="1">
      <alignment horizontal="right"/>
    </xf>
    <xf numFmtId="177" fontId="1" fillId="0" borderId="0" xfId="0" applyNumberFormat="1" applyFont="1" applyFill="1" applyAlignment="1">
      <alignment horizontal="right" vertical="center"/>
    </xf>
    <xf numFmtId="10" fontId="1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right" vertical="center"/>
    </xf>
    <xf numFmtId="10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32" fillId="0" borderId="1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left" vertical="center"/>
    </xf>
    <xf numFmtId="0" fontId="34" fillId="0" borderId="5" xfId="0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20" fillId="0" borderId="0" xfId="0" applyNumberFormat="1" applyFont="1" applyBorder="1" applyAlignment="1">
      <alignment horizontal="left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10" fontId="18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right" vertical="center"/>
    </xf>
    <xf numFmtId="10" fontId="29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6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177" fontId="1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176" fontId="31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 indent="1"/>
    </xf>
    <xf numFmtId="176" fontId="10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1"/>
    </xf>
    <xf numFmtId="176" fontId="1" fillId="0" borderId="0" xfId="0" applyNumberFormat="1" applyFont="1" applyAlignment="1">
      <alignment horizontal="left"/>
    </xf>
    <xf numFmtId="176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76" fontId="9" fillId="0" borderId="0" xfId="0" applyNumberFormat="1" applyFont="1" applyAlignment="1">
      <alignment horizontal="center"/>
    </xf>
    <xf numFmtId="176" fontId="1" fillId="0" borderId="0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inden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 indent="2"/>
    </xf>
    <xf numFmtId="176" fontId="2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176" fontId="0" fillId="0" borderId="0" xfId="0" applyNumberFormat="1" applyFill="1">
      <alignment vertical="center"/>
    </xf>
    <xf numFmtId="177" fontId="1" fillId="0" borderId="0" xfId="0" applyNumberFormat="1" applyFont="1" applyAlignment="1">
      <alignment horizontal="left"/>
    </xf>
    <xf numFmtId="177" fontId="9" fillId="0" borderId="0" xfId="0" applyNumberFormat="1" applyFont="1" applyAlignment="1">
      <alignment horizontal="center"/>
    </xf>
    <xf numFmtId="177" fontId="8" fillId="0" borderId="0" xfId="0" applyNumberFormat="1" applyFont="1" applyAlignment="1">
      <alignment horizontal="left"/>
    </xf>
    <xf numFmtId="0" fontId="1" fillId="0" borderId="0" xfId="0" applyFont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 indent="1"/>
    </xf>
    <xf numFmtId="176" fontId="16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left" vertical="center" wrapText="1" indent="1"/>
    </xf>
    <xf numFmtId="176" fontId="15" fillId="0" borderId="1" xfId="0" applyNumberFormat="1" applyFont="1" applyBorder="1" applyAlignment="1">
      <alignment horizontal="right" vertical="center" wrapText="1"/>
    </xf>
    <xf numFmtId="176" fontId="23" fillId="0" borderId="1" xfId="0" applyNumberFormat="1" applyFont="1" applyBorder="1" applyAlignment="1">
      <alignment horizontal="left" vertical="center" wrapText="1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showZeros="0" workbookViewId="0">
      <pane ySplit="5" topLeftCell="A6" activePane="bottomLeft" state="frozen"/>
      <selection/>
      <selection pane="bottomLeft" activeCell="G26" sqref="G26"/>
    </sheetView>
  </sheetViews>
  <sheetFormatPr defaultColWidth="9" defaultRowHeight="14.1" outlineLevelCol="5"/>
  <cols>
    <col min="1" max="1" width="32.1228070175439" customWidth="1"/>
    <col min="2" max="2" width="16.3771929824561" style="225" customWidth="1"/>
    <col min="3" max="3" width="32.1228070175439" customWidth="1"/>
    <col min="4" max="4" width="16.3771929824561" style="23" customWidth="1"/>
  </cols>
  <sheetData>
    <row r="1" spans="1:4">
      <c r="A1" s="275" t="s">
        <v>0</v>
      </c>
      <c r="B1" s="306"/>
      <c r="C1" s="291"/>
      <c r="D1" s="26"/>
    </row>
    <row r="2" ht="20.1" spans="1:4">
      <c r="A2" s="28" t="s">
        <v>1</v>
      </c>
      <c r="B2" s="307"/>
      <c r="C2" s="28"/>
      <c r="D2" s="29"/>
    </row>
    <row r="3" ht="20.1" spans="1:4">
      <c r="A3" s="28"/>
      <c r="B3" s="308"/>
      <c r="C3" s="309" t="s">
        <v>2</v>
      </c>
      <c r="D3" s="241"/>
    </row>
    <row r="4" ht="21" customHeight="1" spans="1:4">
      <c r="A4" s="105" t="s">
        <v>3</v>
      </c>
      <c r="B4" s="33"/>
      <c r="C4" s="105" t="s">
        <v>4</v>
      </c>
      <c r="D4" s="310"/>
    </row>
    <row r="5" ht="21" customHeight="1" spans="1:4">
      <c r="A5" s="105" t="s">
        <v>5</v>
      </c>
      <c r="B5" s="33" t="s">
        <v>6</v>
      </c>
      <c r="C5" s="105" t="s">
        <v>5</v>
      </c>
      <c r="D5" s="310" t="s">
        <v>6</v>
      </c>
    </row>
    <row r="6" ht="21" customHeight="1" spans="1:5">
      <c r="A6" s="299" t="s">
        <v>7</v>
      </c>
      <c r="B6" s="282">
        <f>SUM(B7:B26)</f>
        <v>10845</v>
      </c>
      <c r="C6" s="311" t="s">
        <v>8</v>
      </c>
      <c r="D6" s="272">
        <v>22256</v>
      </c>
      <c r="E6" s="12"/>
    </row>
    <row r="7" ht="21" customHeight="1" spans="1:4">
      <c r="A7" s="312" t="s">
        <v>9</v>
      </c>
      <c r="B7" s="273">
        <v>5495</v>
      </c>
      <c r="C7" s="312" t="s">
        <v>10</v>
      </c>
      <c r="D7" s="272">
        <v>0</v>
      </c>
    </row>
    <row r="8" ht="21" customHeight="1" spans="1:4">
      <c r="A8" s="312" t="s">
        <v>11</v>
      </c>
      <c r="B8" s="273"/>
      <c r="C8" s="312" t="s">
        <v>12</v>
      </c>
      <c r="D8" s="272"/>
    </row>
    <row r="9" ht="21" customHeight="1" spans="1:4">
      <c r="A9" s="312" t="s">
        <v>13</v>
      </c>
      <c r="B9" s="273">
        <v>790</v>
      </c>
      <c r="C9" s="312" t="s">
        <v>14</v>
      </c>
      <c r="D9" s="272">
        <v>9676</v>
      </c>
    </row>
    <row r="10" ht="21" customHeight="1" spans="1:4">
      <c r="A10" s="312" t="s">
        <v>15</v>
      </c>
      <c r="B10" s="273"/>
      <c r="C10" s="312" t="s">
        <v>16</v>
      </c>
      <c r="D10" s="272">
        <v>32227</v>
      </c>
    </row>
    <row r="11" ht="21" customHeight="1" spans="1:4">
      <c r="A11" s="312" t="s">
        <v>17</v>
      </c>
      <c r="B11" s="273">
        <v>920</v>
      </c>
      <c r="C11" s="312" t="s">
        <v>18</v>
      </c>
      <c r="D11" s="272">
        <v>554</v>
      </c>
    </row>
    <row r="12" ht="21" customHeight="1" spans="1:4">
      <c r="A12" s="312" t="s">
        <v>19</v>
      </c>
      <c r="B12" s="273"/>
      <c r="C12" s="312" t="s">
        <v>20</v>
      </c>
      <c r="D12" s="272">
        <v>4399</v>
      </c>
    </row>
    <row r="13" ht="21" customHeight="1" spans="1:4">
      <c r="A13" s="312" t="s">
        <v>21</v>
      </c>
      <c r="B13" s="273">
        <v>1050</v>
      </c>
      <c r="C13" s="312" t="s">
        <v>22</v>
      </c>
      <c r="D13" s="272">
        <v>40683</v>
      </c>
    </row>
    <row r="14" ht="21" customHeight="1" spans="1:4">
      <c r="A14" s="312" t="s">
        <v>23</v>
      </c>
      <c r="B14" s="273">
        <v>430</v>
      </c>
      <c r="C14" s="312" t="s">
        <v>24</v>
      </c>
      <c r="D14" s="272"/>
    </row>
    <row r="15" ht="21" customHeight="1" spans="1:4">
      <c r="A15" s="312" t="s">
        <v>25</v>
      </c>
      <c r="B15" s="273">
        <v>120</v>
      </c>
      <c r="C15" s="312" t="s">
        <v>26</v>
      </c>
      <c r="D15" s="272">
        <v>17697</v>
      </c>
    </row>
    <row r="16" ht="21" customHeight="1" spans="1:4">
      <c r="A16" s="312" t="s">
        <v>27</v>
      </c>
      <c r="B16" s="273">
        <v>60</v>
      </c>
      <c r="C16" s="312" t="s">
        <v>28</v>
      </c>
      <c r="D16" s="272">
        <v>6076</v>
      </c>
    </row>
    <row r="17" ht="21" customHeight="1" spans="1:4">
      <c r="A17" s="312" t="s">
        <v>29</v>
      </c>
      <c r="B17" s="273">
        <v>380</v>
      </c>
      <c r="C17" s="312" t="s">
        <v>30</v>
      </c>
      <c r="D17" s="272">
        <v>35303</v>
      </c>
    </row>
    <row r="18" ht="21" customHeight="1" spans="1:4">
      <c r="A18" s="312" t="s">
        <v>31</v>
      </c>
      <c r="B18" s="273">
        <v>920</v>
      </c>
      <c r="C18" s="312" t="s">
        <v>32</v>
      </c>
      <c r="D18" s="272">
        <v>43102</v>
      </c>
    </row>
    <row r="19" ht="21" customHeight="1" spans="1:4">
      <c r="A19" s="312" t="s">
        <v>33</v>
      </c>
      <c r="B19" s="273"/>
      <c r="C19" s="312" t="s">
        <v>34</v>
      </c>
      <c r="D19" s="272">
        <v>7991</v>
      </c>
    </row>
    <row r="20" ht="21" customHeight="1" spans="1:4">
      <c r="A20" s="312" t="s">
        <v>35</v>
      </c>
      <c r="B20" s="273"/>
      <c r="C20" s="312" t="s">
        <v>36</v>
      </c>
      <c r="D20" s="272">
        <v>282</v>
      </c>
    </row>
    <row r="21" ht="21" customHeight="1" spans="1:4">
      <c r="A21" s="312" t="s">
        <v>37</v>
      </c>
      <c r="B21" s="273"/>
      <c r="C21" s="312" t="s">
        <v>38</v>
      </c>
      <c r="D21" s="272">
        <v>248</v>
      </c>
    </row>
    <row r="22" ht="21" customHeight="1" spans="1:4">
      <c r="A22" s="312" t="s">
        <v>39</v>
      </c>
      <c r="B22" s="273">
        <v>340</v>
      </c>
      <c r="C22" s="312" t="s">
        <v>40</v>
      </c>
      <c r="D22" s="272">
        <v>0</v>
      </c>
    </row>
    <row r="23" ht="21" customHeight="1" spans="1:4">
      <c r="A23" s="312" t="s">
        <v>41</v>
      </c>
      <c r="B23" s="273">
        <v>330</v>
      </c>
      <c r="C23" s="312" t="s">
        <v>42</v>
      </c>
      <c r="D23" s="272">
        <v>0</v>
      </c>
    </row>
    <row r="24" ht="21" customHeight="1" spans="1:4">
      <c r="A24" s="312" t="s">
        <v>43</v>
      </c>
      <c r="B24" s="273"/>
      <c r="C24" s="312" t="s">
        <v>44</v>
      </c>
      <c r="D24" s="272">
        <v>1227</v>
      </c>
    </row>
    <row r="25" ht="21" customHeight="1" spans="1:4">
      <c r="A25" s="312" t="s">
        <v>45</v>
      </c>
      <c r="B25" s="273">
        <v>10</v>
      </c>
      <c r="C25" s="312" t="s">
        <v>46</v>
      </c>
      <c r="D25" s="272">
        <v>8057</v>
      </c>
    </row>
    <row r="26" ht="21" customHeight="1" spans="1:4">
      <c r="A26" s="312" t="s">
        <v>47</v>
      </c>
      <c r="B26" s="273"/>
      <c r="C26" s="312" t="s">
        <v>48</v>
      </c>
      <c r="D26" s="272">
        <v>37</v>
      </c>
    </row>
    <row r="27" ht="21" customHeight="1" spans="1:4">
      <c r="A27" s="299" t="s">
        <v>49</v>
      </c>
      <c r="B27" s="282">
        <f>SUM(B28:B35)</f>
        <v>6111</v>
      </c>
      <c r="C27" s="311" t="s">
        <v>50</v>
      </c>
      <c r="D27" s="272">
        <v>4443</v>
      </c>
    </row>
    <row r="28" ht="21" customHeight="1" spans="1:4">
      <c r="A28" s="312" t="s">
        <v>51</v>
      </c>
      <c r="B28" s="273">
        <v>1317</v>
      </c>
      <c r="C28" s="312" t="s">
        <v>52</v>
      </c>
      <c r="D28" s="272">
        <v>2530</v>
      </c>
    </row>
    <row r="29" ht="21" customHeight="1" spans="1:4">
      <c r="A29" s="312" t="s">
        <v>53</v>
      </c>
      <c r="B29" s="273">
        <v>1493</v>
      </c>
      <c r="C29" s="312" t="s">
        <v>54</v>
      </c>
      <c r="D29" s="272">
        <v>4728</v>
      </c>
    </row>
    <row r="30" ht="21" customHeight="1" spans="1:4">
      <c r="A30" s="312" t="s">
        <v>55</v>
      </c>
      <c r="B30" s="273">
        <v>1296</v>
      </c>
      <c r="C30" s="312" t="s">
        <v>56</v>
      </c>
      <c r="D30" s="272">
        <v>3482</v>
      </c>
    </row>
    <row r="31" ht="21" customHeight="1" spans="1:4">
      <c r="A31" s="312" t="s">
        <v>57</v>
      </c>
      <c r="B31" s="273">
        <v>0</v>
      </c>
      <c r="C31" s="312"/>
      <c r="D31" s="272"/>
    </row>
    <row r="32" ht="21" customHeight="1" spans="1:4">
      <c r="A32" s="312" t="s">
        <v>58</v>
      </c>
      <c r="B32" s="273">
        <v>980</v>
      </c>
      <c r="C32" s="312"/>
      <c r="D32" s="272"/>
    </row>
    <row r="33" ht="21" customHeight="1" spans="1:4">
      <c r="A33" s="312" t="s">
        <v>59</v>
      </c>
      <c r="B33" s="273">
        <v>200</v>
      </c>
      <c r="C33" s="312"/>
      <c r="D33" s="272"/>
    </row>
    <row r="34" ht="21" customHeight="1" spans="1:4">
      <c r="A34" s="312" t="s">
        <v>60</v>
      </c>
      <c r="B34" s="273">
        <v>800</v>
      </c>
      <c r="C34" s="312"/>
      <c r="D34" s="272"/>
    </row>
    <row r="35" ht="21" customHeight="1" spans="1:4">
      <c r="A35" s="312" t="s">
        <v>61</v>
      </c>
      <c r="B35" s="273">
        <v>25</v>
      </c>
      <c r="C35" s="312"/>
      <c r="D35" s="272"/>
    </row>
    <row r="36" ht="21" customHeight="1" spans="1:4">
      <c r="A36" s="282" t="s">
        <v>62</v>
      </c>
      <c r="B36" s="282">
        <f>B6+B27</f>
        <v>16956</v>
      </c>
      <c r="C36" s="282" t="s">
        <v>63</v>
      </c>
      <c r="D36" s="313">
        <f>SUM(D6:D32)</f>
        <v>244998</v>
      </c>
    </row>
    <row r="37" ht="21" customHeight="1" spans="1:4">
      <c r="A37" s="282"/>
      <c r="B37" s="282"/>
      <c r="C37" s="282"/>
      <c r="D37" s="282"/>
    </row>
    <row r="38" ht="21" customHeight="1" spans="1:4">
      <c r="A38" s="299" t="s">
        <v>64</v>
      </c>
      <c r="B38" s="282">
        <f>B39+B42+B45+B46+B47+B50+B51+B52+B53</f>
        <v>228338</v>
      </c>
      <c r="C38" s="299" t="s">
        <v>65</v>
      </c>
      <c r="D38" s="282">
        <f>D39+D42+D45+D46+D50+D51+D52+D53+D47</f>
        <v>296</v>
      </c>
    </row>
    <row r="39" ht="21" customHeight="1" spans="1:4">
      <c r="A39" s="314" t="s">
        <v>66</v>
      </c>
      <c r="B39" s="282">
        <f>B40+B41</f>
        <v>161443</v>
      </c>
      <c r="C39" s="314" t="s">
        <v>67</v>
      </c>
      <c r="D39" s="282">
        <f>D40+D41</f>
        <v>0</v>
      </c>
    </row>
    <row r="40" ht="21" customHeight="1" spans="1:4">
      <c r="A40" s="312" t="s">
        <v>68</v>
      </c>
      <c r="B40" s="273">
        <v>160492</v>
      </c>
      <c r="C40" s="312" t="s">
        <v>69</v>
      </c>
      <c r="D40" s="298"/>
    </row>
    <row r="41" ht="21" customHeight="1" spans="1:4">
      <c r="A41" s="312" t="s">
        <v>70</v>
      </c>
      <c r="B41" s="273">
        <v>951</v>
      </c>
      <c r="C41" s="312" t="s">
        <v>71</v>
      </c>
      <c r="D41" s="298"/>
    </row>
    <row r="42" ht="21" customHeight="1" spans="1:4">
      <c r="A42" s="314" t="s">
        <v>72</v>
      </c>
      <c r="B42" s="300">
        <f>B43+B44</f>
        <v>-5308</v>
      </c>
      <c r="C42" s="314" t="s">
        <v>73</v>
      </c>
      <c r="D42" s="282">
        <f>D43+D44</f>
        <v>0</v>
      </c>
    </row>
    <row r="43" ht="21" customHeight="1" spans="1:4">
      <c r="A43" s="312" t="s">
        <v>74</v>
      </c>
      <c r="B43" s="298">
        <v>-3782</v>
      </c>
      <c r="C43" s="312" t="s">
        <v>75</v>
      </c>
      <c r="D43" s="298"/>
    </row>
    <row r="44" ht="21" customHeight="1" spans="1:4">
      <c r="A44" s="312" t="s">
        <v>76</v>
      </c>
      <c r="B44" s="298">
        <v>-1526</v>
      </c>
      <c r="C44" s="312" t="s">
        <v>77</v>
      </c>
      <c r="D44" s="298"/>
    </row>
    <row r="45" s="21" customFormat="1" ht="21" customHeight="1" spans="1:4">
      <c r="A45" s="314" t="s">
        <v>78</v>
      </c>
      <c r="B45" s="304"/>
      <c r="C45" s="314" t="s">
        <v>79</v>
      </c>
      <c r="D45" s="315"/>
    </row>
    <row r="46" s="21" customFormat="1" ht="21" customHeight="1" spans="1:4">
      <c r="A46" s="314" t="s">
        <v>80</v>
      </c>
      <c r="B46" s="300">
        <f>B47+B48+CB49</f>
        <v>0</v>
      </c>
      <c r="C46" s="314" t="s">
        <v>81</v>
      </c>
      <c r="D46" s="300">
        <v>0</v>
      </c>
    </row>
    <row r="47" ht="21" customHeight="1" spans="1:4">
      <c r="A47" s="312" t="s">
        <v>82</v>
      </c>
      <c r="B47" s="304"/>
      <c r="C47" s="314" t="s">
        <v>83</v>
      </c>
      <c r="D47" s="298">
        <v>296</v>
      </c>
    </row>
    <row r="48" ht="21" customHeight="1" spans="1:4">
      <c r="A48" s="316" t="s">
        <v>84</v>
      </c>
      <c r="B48" s="157"/>
      <c r="C48" s="312"/>
      <c r="D48" s="298"/>
    </row>
    <row r="49" ht="21" customHeight="1" spans="1:4">
      <c r="A49" s="312" t="s">
        <v>85</v>
      </c>
      <c r="B49" s="157"/>
      <c r="C49" s="312"/>
      <c r="D49" s="298"/>
    </row>
    <row r="50" s="21" customFormat="1" ht="21" customHeight="1" spans="1:4">
      <c r="A50" s="314" t="s">
        <v>86</v>
      </c>
      <c r="B50" s="286">
        <v>44703</v>
      </c>
      <c r="C50" s="314" t="s">
        <v>87</v>
      </c>
      <c r="D50" s="315"/>
    </row>
    <row r="51" s="21" customFormat="1" ht="21" customHeight="1" spans="1:4">
      <c r="A51" s="314" t="s">
        <v>88</v>
      </c>
      <c r="B51" s="286"/>
      <c r="C51" s="314" t="s">
        <v>89</v>
      </c>
      <c r="D51" s="315"/>
    </row>
    <row r="52" s="21" customFormat="1" ht="21" customHeight="1" spans="1:4">
      <c r="A52" s="314" t="s">
        <v>90</v>
      </c>
      <c r="B52" s="286">
        <v>27500</v>
      </c>
      <c r="C52" s="314" t="s">
        <v>91</v>
      </c>
      <c r="D52" s="315"/>
    </row>
    <row r="53" s="21" customFormat="1" ht="21" customHeight="1" spans="1:6">
      <c r="A53" s="314" t="s">
        <v>92</v>
      </c>
      <c r="B53" s="286"/>
      <c r="C53" s="314" t="s">
        <v>93</v>
      </c>
      <c r="D53" s="315"/>
      <c r="F53"/>
    </row>
    <row r="54" ht="21" customHeight="1" spans="1:4">
      <c r="A54" s="282" t="s">
        <v>94</v>
      </c>
      <c r="B54" s="296">
        <f>B36+B38</f>
        <v>245294</v>
      </c>
      <c r="C54" s="282" t="s">
        <v>95</v>
      </c>
      <c r="D54" s="296">
        <f>D36+D38</f>
        <v>245294</v>
      </c>
    </row>
  </sheetData>
  <mergeCells count="5">
    <mergeCell ref="A2:D2"/>
    <mergeCell ref="C3:D3"/>
    <mergeCell ref="A4:B4"/>
    <mergeCell ref="C4:D4"/>
    <mergeCell ref="A37:D37"/>
  </mergeCells>
  <pageMargins left="0.511805555555556" right="0.550694444444444" top="0.66875" bottom="0.751388888888889" header="0.511805555555556" footer="0.298611111111111"/>
  <pageSetup paperSize="9" scale="9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"/>
  <sheetViews>
    <sheetView topLeftCell="A50" workbookViewId="0">
      <selection activeCell="L43" sqref="L43"/>
    </sheetView>
  </sheetViews>
  <sheetFormatPr defaultColWidth="9" defaultRowHeight="14.1" outlineLevelCol="7"/>
  <cols>
    <col min="1" max="2" width="9" style="12"/>
    <col min="3" max="3" width="24.6228070175439" style="12" customWidth="1"/>
    <col min="4" max="4" width="11.3771929824561" style="169" customWidth="1"/>
    <col min="5" max="6" width="9" style="12"/>
    <col min="7" max="7" width="25.3771929824561" style="12" customWidth="1"/>
    <col min="8" max="8" width="11.5" style="169" customWidth="1"/>
    <col min="9" max="16384" width="9" style="12"/>
  </cols>
  <sheetData>
    <row r="1" spans="1:8">
      <c r="A1" s="65" t="s">
        <v>720</v>
      </c>
      <c r="B1" s="65"/>
      <c r="C1" s="209"/>
      <c r="D1" s="210"/>
      <c r="E1" s="209"/>
      <c r="F1" s="209"/>
      <c r="G1" s="209"/>
      <c r="H1" s="210"/>
    </row>
    <row r="2" ht="20.25" customHeight="1" spans="1:8">
      <c r="A2" s="70" t="s">
        <v>721</v>
      </c>
      <c r="B2" s="70"/>
      <c r="C2" s="70"/>
      <c r="D2" s="71"/>
      <c r="E2" s="70"/>
      <c r="F2" s="70"/>
      <c r="G2" s="70"/>
      <c r="H2" s="71"/>
    </row>
    <row r="3" ht="21.75" customHeight="1" spans="1:8">
      <c r="A3" s="70"/>
      <c r="B3" s="209"/>
      <c r="C3" s="209"/>
      <c r="D3" s="211"/>
      <c r="E3" s="212"/>
      <c r="F3" s="212"/>
      <c r="G3" s="213" t="s">
        <v>2</v>
      </c>
      <c r="H3" s="76"/>
    </row>
    <row r="4" ht="23" customHeight="1" spans="1:8">
      <c r="A4" s="32" t="s">
        <v>722</v>
      </c>
      <c r="B4" s="32"/>
      <c r="C4" s="32"/>
      <c r="D4" s="214" t="s">
        <v>6</v>
      </c>
      <c r="E4" s="32" t="s">
        <v>723</v>
      </c>
      <c r="F4" s="32"/>
      <c r="G4" s="32"/>
      <c r="H4" s="214" t="s">
        <v>6</v>
      </c>
    </row>
    <row r="5" ht="23" customHeight="1" spans="1:8">
      <c r="A5" s="160" t="s">
        <v>724</v>
      </c>
      <c r="B5" s="160"/>
      <c r="C5" s="160"/>
      <c r="D5" s="215"/>
      <c r="E5" s="160" t="s">
        <v>725</v>
      </c>
      <c r="F5" s="160"/>
      <c r="G5" s="160"/>
      <c r="H5" s="216"/>
    </row>
    <row r="6" ht="23" customHeight="1" spans="1:8">
      <c r="A6" s="160" t="s">
        <v>726</v>
      </c>
      <c r="B6" s="160"/>
      <c r="C6" s="160"/>
      <c r="D6" s="215"/>
      <c r="E6" s="160" t="s">
        <v>727</v>
      </c>
      <c r="F6" s="160"/>
      <c r="G6" s="160"/>
      <c r="H6" s="215"/>
    </row>
    <row r="7" ht="23" customHeight="1" spans="1:8">
      <c r="A7" s="160" t="s">
        <v>728</v>
      </c>
      <c r="B7" s="160"/>
      <c r="C7" s="160"/>
      <c r="D7" s="215"/>
      <c r="E7" s="160" t="s">
        <v>729</v>
      </c>
      <c r="F7" s="160"/>
      <c r="G7" s="160"/>
      <c r="H7" s="215">
        <v>7</v>
      </c>
    </row>
    <row r="8" ht="32" customHeight="1" spans="1:8">
      <c r="A8" s="160" t="s">
        <v>730</v>
      </c>
      <c r="B8" s="160"/>
      <c r="C8" s="160"/>
      <c r="D8" s="215"/>
      <c r="E8" s="160" t="s">
        <v>731</v>
      </c>
      <c r="F8" s="160"/>
      <c r="G8" s="160"/>
      <c r="H8" s="215"/>
    </row>
    <row r="9" ht="23" customHeight="1" spans="1:8">
      <c r="A9" s="160" t="s">
        <v>732</v>
      </c>
      <c r="B9" s="160"/>
      <c r="C9" s="160"/>
      <c r="D9" s="215"/>
      <c r="E9" s="160" t="s">
        <v>733</v>
      </c>
      <c r="F9" s="160"/>
      <c r="G9" s="160"/>
      <c r="H9" s="215"/>
    </row>
    <row r="10" ht="23" customHeight="1" spans="1:8">
      <c r="A10" s="160" t="s">
        <v>734</v>
      </c>
      <c r="B10" s="160"/>
      <c r="C10" s="160"/>
      <c r="D10" s="215"/>
      <c r="E10" s="160" t="s">
        <v>735</v>
      </c>
      <c r="F10" s="160"/>
      <c r="G10" s="160"/>
      <c r="H10" s="215"/>
    </row>
    <row r="11" ht="30" customHeight="1" spans="1:8">
      <c r="A11" s="160" t="s">
        <v>736</v>
      </c>
      <c r="B11" s="160"/>
      <c r="C11" s="160"/>
      <c r="D11" s="215"/>
      <c r="E11" s="160" t="s">
        <v>737</v>
      </c>
      <c r="F11" s="160"/>
      <c r="G11" s="160"/>
      <c r="H11" s="205">
        <v>506</v>
      </c>
    </row>
    <row r="12" ht="23" customHeight="1" spans="1:8">
      <c r="A12" s="160" t="s">
        <v>738</v>
      </c>
      <c r="B12" s="160"/>
      <c r="C12" s="160"/>
      <c r="D12" s="215"/>
      <c r="E12" s="160" t="s">
        <v>739</v>
      </c>
      <c r="F12" s="160"/>
      <c r="G12" s="160"/>
      <c r="H12" s="205"/>
    </row>
    <row r="13" ht="23" customHeight="1" spans="1:8">
      <c r="A13" s="160" t="s">
        <v>740</v>
      </c>
      <c r="B13" s="160"/>
      <c r="C13" s="160"/>
      <c r="D13" s="215"/>
      <c r="E13" s="160" t="s">
        <v>741</v>
      </c>
      <c r="F13" s="160"/>
      <c r="G13" s="160"/>
      <c r="H13" s="205"/>
    </row>
    <row r="14" ht="23" customHeight="1" spans="1:8">
      <c r="A14" s="160" t="s">
        <v>742</v>
      </c>
      <c r="B14" s="160"/>
      <c r="C14" s="160"/>
      <c r="D14" s="215">
        <v>1032</v>
      </c>
      <c r="E14" s="160" t="s">
        <v>743</v>
      </c>
      <c r="F14" s="160"/>
      <c r="G14" s="160"/>
      <c r="H14" s="205">
        <v>156</v>
      </c>
    </row>
    <row r="15" ht="23" customHeight="1" spans="1:8">
      <c r="A15" s="160" t="s">
        <v>744</v>
      </c>
      <c r="B15" s="160"/>
      <c r="C15" s="160"/>
      <c r="D15" s="215"/>
      <c r="E15" s="160" t="s">
        <v>745</v>
      </c>
      <c r="F15" s="160"/>
      <c r="G15" s="160"/>
      <c r="H15" s="83"/>
    </row>
    <row r="16" ht="23" customHeight="1" spans="1:8">
      <c r="A16" s="160" t="s">
        <v>746</v>
      </c>
      <c r="B16" s="160"/>
      <c r="C16" s="160"/>
      <c r="D16" s="215"/>
      <c r="E16" s="160" t="s">
        <v>747</v>
      </c>
      <c r="F16" s="160"/>
      <c r="G16" s="160"/>
      <c r="H16" s="83"/>
    </row>
    <row r="17" ht="23" customHeight="1" spans="1:8">
      <c r="A17" s="160" t="s">
        <v>748</v>
      </c>
      <c r="B17" s="160"/>
      <c r="C17" s="160"/>
      <c r="D17" s="215"/>
      <c r="E17" s="160" t="s">
        <v>749</v>
      </c>
      <c r="F17" s="160"/>
      <c r="G17" s="160"/>
      <c r="H17" s="205"/>
    </row>
    <row r="18" ht="23" customHeight="1" spans="1:8">
      <c r="A18" s="160" t="s">
        <v>750</v>
      </c>
      <c r="B18" s="160"/>
      <c r="C18" s="160"/>
      <c r="D18" s="215"/>
      <c r="E18" s="160" t="s">
        <v>751</v>
      </c>
      <c r="F18" s="160"/>
      <c r="G18" s="160"/>
      <c r="H18" s="205"/>
    </row>
    <row r="19" ht="23" customHeight="1" spans="1:8">
      <c r="A19" s="160" t="s">
        <v>752</v>
      </c>
      <c r="B19" s="160"/>
      <c r="C19" s="160"/>
      <c r="D19" s="215"/>
      <c r="E19" s="160" t="s">
        <v>753</v>
      </c>
      <c r="F19" s="160"/>
      <c r="G19" s="160"/>
      <c r="H19" s="205"/>
    </row>
    <row r="20" ht="23" customHeight="1" spans="1:8">
      <c r="A20" s="160" t="s">
        <v>754</v>
      </c>
      <c r="B20" s="160"/>
      <c r="C20" s="160"/>
      <c r="D20" s="215"/>
      <c r="E20" s="160" t="s">
        <v>755</v>
      </c>
      <c r="F20" s="160"/>
      <c r="G20" s="160"/>
      <c r="H20" s="205"/>
    </row>
    <row r="21" ht="23" customHeight="1" spans="1:8">
      <c r="A21" s="160" t="s">
        <v>756</v>
      </c>
      <c r="B21" s="160"/>
      <c r="C21" s="160"/>
      <c r="D21" s="215"/>
      <c r="E21" s="160" t="s">
        <v>757</v>
      </c>
      <c r="F21" s="160"/>
      <c r="G21" s="160"/>
      <c r="H21" s="205"/>
    </row>
    <row r="22" ht="30" customHeight="1" spans="1:8">
      <c r="A22" s="160" t="s">
        <v>758</v>
      </c>
      <c r="B22" s="160"/>
      <c r="C22" s="160"/>
      <c r="D22" s="215"/>
      <c r="E22" s="160" t="s">
        <v>759</v>
      </c>
      <c r="F22" s="160"/>
      <c r="G22" s="160"/>
      <c r="H22" s="217"/>
    </row>
    <row r="23" ht="23" customHeight="1" spans="1:8">
      <c r="A23" s="160" t="s">
        <v>760</v>
      </c>
      <c r="B23" s="160"/>
      <c r="C23" s="160"/>
      <c r="D23" s="215"/>
      <c r="E23" s="160" t="s">
        <v>761</v>
      </c>
      <c r="F23" s="160"/>
      <c r="G23" s="160"/>
      <c r="H23" s="217"/>
    </row>
    <row r="24" ht="23" customHeight="1" spans="1:8">
      <c r="A24" s="160" t="s">
        <v>762</v>
      </c>
      <c r="B24" s="160"/>
      <c r="C24" s="160"/>
      <c r="D24" s="215"/>
      <c r="E24" s="160" t="s">
        <v>763</v>
      </c>
      <c r="F24" s="160"/>
      <c r="G24" s="160"/>
      <c r="H24" s="217"/>
    </row>
    <row r="25" ht="23" customHeight="1" spans="1:8">
      <c r="A25" s="160" t="s">
        <v>764</v>
      </c>
      <c r="B25" s="160"/>
      <c r="C25" s="160"/>
      <c r="D25" s="215"/>
      <c r="E25" s="160" t="s">
        <v>765</v>
      </c>
      <c r="F25" s="160"/>
      <c r="G25" s="160"/>
      <c r="H25" s="217"/>
    </row>
    <row r="26" ht="23" customHeight="1" spans="1:8">
      <c r="A26" s="160" t="s">
        <v>766</v>
      </c>
      <c r="B26" s="160"/>
      <c r="C26" s="160"/>
      <c r="D26" s="215"/>
      <c r="E26" s="160" t="s">
        <v>767</v>
      </c>
      <c r="F26" s="160"/>
      <c r="G26" s="160"/>
      <c r="H26" s="217"/>
    </row>
    <row r="27" ht="30" customHeight="1" spans="1:8">
      <c r="A27" s="160" t="s">
        <v>768</v>
      </c>
      <c r="B27" s="160"/>
      <c r="C27" s="160"/>
      <c r="D27" s="215"/>
      <c r="E27" s="160" t="s">
        <v>769</v>
      </c>
      <c r="F27" s="160"/>
      <c r="G27" s="160"/>
      <c r="H27" s="217"/>
    </row>
    <row r="28" ht="31" customHeight="1" spans="1:8">
      <c r="A28" s="160" t="s">
        <v>770</v>
      </c>
      <c r="B28" s="160"/>
      <c r="C28" s="160"/>
      <c r="D28" s="215"/>
      <c r="E28" s="160" t="s">
        <v>771</v>
      </c>
      <c r="F28" s="160"/>
      <c r="G28" s="160"/>
      <c r="H28" s="217"/>
    </row>
    <row r="29" ht="30" customHeight="1" spans="1:8">
      <c r="A29" s="160" t="s">
        <v>772</v>
      </c>
      <c r="B29" s="160"/>
      <c r="C29" s="160"/>
      <c r="D29" s="215"/>
      <c r="E29" s="160" t="s">
        <v>773</v>
      </c>
      <c r="F29" s="160"/>
      <c r="G29" s="160"/>
      <c r="H29" s="217"/>
    </row>
    <row r="30" ht="23" customHeight="1" spans="1:8">
      <c r="A30" s="160" t="s">
        <v>774</v>
      </c>
      <c r="B30" s="160"/>
      <c r="C30" s="160"/>
      <c r="D30" s="215"/>
      <c r="E30" s="160" t="s">
        <v>775</v>
      </c>
      <c r="F30" s="160"/>
      <c r="G30" s="160"/>
      <c r="H30" s="217"/>
    </row>
    <row r="31" ht="23" customHeight="1" spans="1:8">
      <c r="A31" s="160" t="s">
        <v>776</v>
      </c>
      <c r="B31" s="160"/>
      <c r="C31" s="160"/>
      <c r="D31" s="215"/>
      <c r="E31" s="160" t="s">
        <v>777</v>
      </c>
      <c r="F31" s="160"/>
      <c r="G31" s="160"/>
      <c r="H31" s="217"/>
    </row>
    <row r="32" ht="23" customHeight="1" spans="1:8">
      <c r="A32" s="160" t="s">
        <v>778</v>
      </c>
      <c r="B32" s="160"/>
      <c r="C32" s="160"/>
      <c r="D32" s="215"/>
      <c r="E32" s="160" t="s">
        <v>779</v>
      </c>
      <c r="F32" s="160"/>
      <c r="G32" s="160"/>
      <c r="H32" s="217"/>
    </row>
    <row r="33" ht="23" customHeight="1" spans="1:8">
      <c r="A33" s="160" t="s">
        <v>780</v>
      </c>
      <c r="B33" s="160"/>
      <c r="C33" s="160"/>
      <c r="D33" s="215"/>
      <c r="E33" s="160" t="s">
        <v>781</v>
      </c>
      <c r="F33" s="160"/>
      <c r="G33" s="160"/>
      <c r="H33" s="217"/>
    </row>
    <row r="34" ht="30" customHeight="1" spans="1:8">
      <c r="A34" s="160" t="s">
        <v>782</v>
      </c>
      <c r="B34" s="160"/>
      <c r="C34" s="160"/>
      <c r="D34" s="215"/>
      <c r="E34" s="160" t="s">
        <v>783</v>
      </c>
      <c r="F34" s="160"/>
      <c r="G34" s="160"/>
      <c r="H34" s="217"/>
    </row>
    <row r="35" ht="30" customHeight="1" spans="1:8">
      <c r="A35" s="160" t="s">
        <v>784</v>
      </c>
      <c r="B35" s="160"/>
      <c r="C35" s="160"/>
      <c r="D35" s="215"/>
      <c r="E35" s="160" t="s">
        <v>785</v>
      </c>
      <c r="F35" s="160"/>
      <c r="G35" s="160"/>
      <c r="H35" s="217"/>
    </row>
    <row r="36" ht="29" customHeight="1" spans="1:8">
      <c r="A36" s="160" t="s">
        <v>786</v>
      </c>
      <c r="B36" s="160"/>
      <c r="C36" s="160"/>
      <c r="D36" s="215"/>
      <c r="E36" s="160" t="s">
        <v>787</v>
      </c>
      <c r="F36" s="160"/>
      <c r="G36" s="160"/>
      <c r="H36" s="217"/>
    </row>
    <row r="37" ht="23" customHeight="1" spans="1:8">
      <c r="A37" s="160" t="s">
        <v>788</v>
      </c>
      <c r="B37" s="160"/>
      <c r="C37" s="160"/>
      <c r="D37" s="215">
        <v>505</v>
      </c>
      <c r="E37" s="160" t="s">
        <v>789</v>
      </c>
      <c r="F37" s="160"/>
      <c r="G37" s="160"/>
      <c r="H37" s="217"/>
    </row>
    <row r="38" ht="23" customHeight="1" spans="1:8">
      <c r="A38" s="160" t="s">
        <v>790</v>
      </c>
      <c r="B38" s="160"/>
      <c r="C38" s="160"/>
      <c r="D38" s="215"/>
      <c r="E38" s="160" t="s">
        <v>791</v>
      </c>
      <c r="F38" s="160"/>
      <c r="G38" s="160"/>
      <c r="H38" s="217"/>
    </row>
    <row r="39" ht="30" customHeight="1" spans="1:8">
      <c r="A39" s="160" t="s">
        <v>792</v>
      </c>
      <c r="B39" s="160"/>
      <c r="C39" s="160"/>
      <c r="D39" s="215"/>
      <c r="E39" s="160" t="s">
        <v>793</v>
      </c>
      <c r="F39" s="160"/>
      <c r="G39" s="160"/>
      <c r="H39" s="83">
        <v>2632</v>
      </c>
    </row>
    <row r="40" ht="23" customHeight="1" spans="1:8">
      <c r="A40" s="160" t="s">
        <v>794</v>
      </c>
      <c r="B40" s="160"/>
      <c r="C40" s="160"/>
      <c r="D40" s="215"/>
      <c r="E40" s="160" t="s">
        <v>795</v>
      </c>
      <c r="F40" s="160"/>
      <c r="G40" s="160"/>
      <c r="H40" s="217"/>
    </row>
    <row r="41" ht="23" customHeight="1" spans="1:8">
      <c r="A41" s="160" t="s">
        <v>796</v>
      </c>
      <c r="B41" s="160"/>
      <c r="C41" s="160"/>
      <c r="D41" s="215"/>
      <c r="E41" s="160" t="s">
        <v>797</v>
      </c>
      <c r="F41" s="160"/>
      <c r="G41" s="160"/>
      <c r="H41" s="83">
        <v>2104</v>
      </c>
    </row>
    <row r="42" ht="23" customHeight="1" spans="1:8">
      <c r="A42" s="160" t="s">
        <v>798</v>
      </c>
      <c r="B42" s="160"/>
      <c r="C42" s="160"/>
      <c r="D42" s="215"/>
      <c r="E42" s="160" t="s">
        <v>799</v>
      </c>
      <c r="F42" s="160"/>
      <c r="G42" s="160"/>
      <c r="H42" s="217"/>
    </row>
    <row r="43" ht="23" customHeight="1" spans="1:8">
      <c r="A43" s="160" t="s">
        <v>800</v>
      </c>
      <c r="B43" s="160"/>
      <c r="C43" s="160"/>
      <c r="D43" s="215"/>
      <c r="E43" s="160" t="s">
        <v>801</v>
      </c>
      <c r="F43" s="160"/>
      <c r="G43" s="160"/>
      <c r="H43" s="217"/>
    </row>
    <row r="44" ht="23" customHeight="1" spans="1:8">
      <c r="A44" s="160" t="s">
        <v>802</v>
      </c>
      <c r="B44" s="160"/>
      <c r="C44" s="160"/>
      <c r="D44" s="215"/>
      <c r="E44" s="160" t="s">
        <v>803</v>
      </c>
      <c r="F44" s="160"/>
      <c r="G44" s="160"/>
      <c r="H44" s="217"/>
    </row>
    <row r="45" ht="23" customHeight="1" spans="1:8">
      <c r="A45" s="160" t="s">
        <v>804</v>
      </c>
      <c r="B45" s="160"/>
      <c r="C45" s="160"/>
      <c r="D45" s="215"/>
      <c r="E45" s="160" t="s">
        <v>805</v>
      </c>
      <c r="F45" s="160"/>
      <c r="G45" s="160"/>
      <c r="H45" s="217"/>
    </row>
    <row r="46" ht="30" customHeight="1" spans="1:8">
      <c r="A46" s="160" t="s">
        <v>806</v>
      </c>
      <c r="B46" s="160"/>
      <c r="C46" s="160"/>
      <c r="D46" s="215"/>
      <c r="E46" s="160" t="s">
        <v>807</v>
      </c>
      <c r="F46" s="160"/>
      <c r="G46" s="160"/>
      <c r="H46" s="217"/>
    </row>
    <row r="47" ht="30" customHeight="1" spans="1:8">
      <c r="A47" s="160" t="s">
        <v>808</v>
      </c>
      <c r="B47" s="160"/>
      <c r="C47" s="160"/>
      <c r="D47" s="215"/>
      <c r="E47" s="160" t="s">
        <v>809</v>
      </c>
      <c r="F47" s="160"/>
      <c r="G47" s="160"/>
      <c r="H47" s="83"/>
    </row>
    <row r="48" ht="23" customHeight="1" spans="1:8">
      <c r="A48" s="160" t="s">
        <v>810</v>
      </c>
      <c r="B48" s="160"/>
      <c r="C48" s="160"/>
      <c r="D48" s="215"/>
      <c r="E48" s="160" t="s">
        <v>811</v>
      </c>
      <c r="F48" s="160"/>
      <c r="G48" s="160"/>
      <c r="H48" s="217"/>
    </row>
    <row r="49" ht="23" customHeight="1" spans="1:8">
      <c r="A49" s="160" t="s">
        <v>812</v>
      </c>
      <c r="B49" s="160"/>
      <c r="C49" s="160"/>
      <c r="D49" s="215"/>
      <c r="E49" s="160" t="s">
        <v>813</v>
      </c>
      <c r="F49" s="160"/>
      <c r="G49" s="160"/>
      <c r="H49" s="83">
        <v>2898</v>
      </c>
    </row>
    <row r="50" ht="32" customHeight="1" spans="1:8">
      <c r="A50" s="160" t="s">
        <v>814</v>
      </c>
      <c r="B50" s="160"/>
      <c r="C50" s="160"/>
      <c r="D50" s="215"/>
      <c r="E50" s="160" t="s">
        <v>815</v>
      </c>
      <c r="F50" s="160"/>
      <c r="G50" s="160"/>
      <c r="H50" s="217"/>
    </row>
    <row r="51" ht="30" customHeight="1" spans="1:8">
      <c r="A51" s="160" t="s">
        <v>816</v>
      </c>
      <c r="B51" s="160"/>
      <c r="C51" s="160"/>
      <c r="D51" s="215"/>
      <c r="E51" s="160" t="s">
        <v>817</v>
      </c>
      <c r="F51" s="160"/>
      <c r="G51" s="160"/>
      <c r="H51" s="83"/>
    </row>
    <row r="52" ht="35" customHeight="1" spans="1:8">
      <c r="A52" s="160" t="s">
        <v>818</v>
      </c>
      <c r="B52" s="160"/>
      <c r="C52" s="160"/>
      <c r="D52" s="215"/>
      <c r="E52" s="160" t="s">
        <v>819</v>
      </c>
      <c r="F52" s="160"/>
      <c r="G52" s="160"/>
      <c r="H52" s="217"/>
    </row>
    <row r="53" ht="31" customHeight="1" spans="1:8">
      <c r="A53" s="160" t="s">
        <v>820</v>
      </c>
      <c r="B53" s="160"/>
      <c r="C53" s="160"/>
      <c r="D53" s="215"/>
      <c r="E53" s="218"/>
      <c r="F53" s="218"/>
      <c r="G53" s="218"/>
      <c r="H53" s="217"/>
    </row>
    <row r="54" ht="32" customHeight="1" spans="1:8">
      <c r="A54" s="160" t="s">
        <v>821</v>
      </c>
      <c r="B54" s="160"/>
      <c r="C54" s="160"/>
      <c r="D54" s="215"/>
      <c r="E54" s="218"/>
      <c r="F54" s="218"/>
      <c r="G54" s="218"/>
      <c r="H54" s="217"/>
    </row>
    <row r="55" ht="33" customHeight="1" spans="1:8">
      <c r="A55" s="160" t="s">
        <v>822</v>
      </c>
      <c r="B55" s="160"/>
      <c r="C55" s="160"/>
      <c r="D55" s="215"/>
      <c r="E55" s="218"/>
      <c r="F55" s="218"/>
      <c r="G55" s="218"/>
      <c r="H55" s="217"/>
    </row>
    <row r="56" ht="23" customHeight="1" spans="1:8">
      <c r="A56" s="160" t="s">
        <v>823</v>
      </c>
      <c r="B56" s="160"/>
      <c r="C56" s="160"/>
      <c r="D56" s="215"/>
      <c r="E56" s="218"/>
      <c r="F56" s="218"/>
      <c r="G56" s="218"/>
      <c r="H56" s="217"/>
    </row>
    <row r="57" ht="31" customHeight="1" spans="1:8">
      <c r="A57" s="160" t="s">
        <v>824</v>
      </c>
      <c r="B57" s="160"/>
      <c r="C57" s="160"/>
      <c r="D57" s="215"/>
      <c r="E57" s="218"/>
      <c r="F57" s="218"/>
      <c r="G57" s="218"/>
      <c r="H57" s="217"/>
    </row>
    <row r="58" ht="23" customHeight="1" spans="1:8">
      <c r="A58" s="160" t="s">
        <v>825</v>
      </c>
      <c r="B58" s="160"/>
      <c r="C58" s="160"/>
      <c r="D58" s="215"/>
      <c r="E58" s="218"/>
      <c r="F58" s="218"/>
      <c r="G58" s="218"/>
      <c r="H58" s="217"/>
    </row>
    <row r="59" ht="33" customHeight="1" spans="1:8">
      <c r="A59" s="160" t="s">
        <v>826</v>
      </c>
      <c r="B59" s="160"/>
      <c r="C59" s="160"/>
      <c r="D59" s="215">
        <v>1866</v>
      </c>
      <c r="E59" s="218"/>
      <c r="F59" s="218"/>
      <c r="G59" s="218"/>
      <c r="H59" s="217"/>
    </row>
    <row r="60" ht="33" customHeight="1" spans="1:8">
      <c r="A60" s="160" t="s">
        <v>827</v>
      </c>
      <c r="B60" s="160"/>
      <c r="C60" s="160"/>
      <c r="D60" s="215"/>
      <c r="E60" s="218"/>
      <c r="F60" s="218"/>
      <c r="G60" s="218"/>
      <c r="H60" s="217"/>
    </row>
    <row r="61" ht="23" customHeight="1" spans="1:8">
      <c r="A61" s="219" t="s">
        <v>62</v>
      </c>
      <c r="B61" s="219"/>
      <c r="C61" s="219"/>
      <c r="D61" s="220">
        <f>D5+D6+D7+D8+D9+D10+D11+D12+D13+D14+D15+D16+D17+D18+D19+D20+D21+D22+D23+D24+D25+D26+D27+D28+D29+D30+D31+D32+D33+D34+D35+D36+D37+D38+D39+D40+D41+D42+D43+D44+D45+D46+D47+D48+D49+D50+D51+D52+D53+D54+D55+D56+D57+D58+D59+D60</f>
        <v>3403</v>
      </c>
      <c r="E61" s="219" t="s">
        <v>63</v>
      </c>
      <c r="F61" s="219"/>
      <c r="G61" s="219"/>
      <c r="H61" s="162">
        <f>H5+H6+H7+H8+H9+H10+H11+H12+H13+H14+H15+H16+H17+H19+H18+H20+H21+H22+H23+H24+H25+H26+H27+H28+H29+H30+H31+H32+H33+H34+H35+H36+H37+H38+H39+H40+H41+H42+H43+H44+H45+H46+H47+H48+H49+H50+H51+H52</f>
        <v>8303</v>
      </c>
    </row>
    <row r="62" ht="23" customHeight="1" spans="1:8">
      <c r="A62" s="206" t="s">
        <v>828</v>
      </c>
      <c r="B62" s="206"/>
      <c r="C62" s="206"/>
      <c r="D62" s="215"/>
      <c r="E62" s="161" t="s">
        <v>829</v>
      </c>
      <c r="F62" s="161"/>
      <c r="G62" s="161"/>
      <c r="H62" s="217"/>
    </row>
    <row r="63" ht="23" customHeight="1" spans="1:8">
      <c r="A63" s="161" t="s">
        <v>64</v>
      </c>
      <c r="B63" s="161"/>
      <c r="C63" s="161"/>
      <c r="D63" s="220">
        <f>D64+D65+D66+D67+D68+D69</f>
        <v>4900</v>
      </c>
      <c r="E63" s="161" t="s">
        <v>65</v>
      </c>
      <c r="F63" s="161"/>
      <c r="G63" s="161"/>
      <c r="H63" s="162"/>
    </row>
    <row r="64" ht="23" customHeight="1" spans="1:8">
      <c r="A64" s="163" t="s">
        <v>830</v>
      </c>
      <c r="B64" s="163"/>
      <c r="C64" s="163"/>
      <c r="D64" s="215">
        <v>1587</v>
      </c>
      <c r="E64" s="163" t="s">
        <v>831</v>
      </c>
      <c r="F64" s="163"/>
      <c r="G64" s="163"/>
      <c r="H64" s="217"/>
    </row>
    <row r="65" ht="23" customHeight="1" spans="1:8">
      <c r="A65" s="163" t="s">
        <v>72</v>
      </c>
      <c r="B65" s="163"/>
      <c r="C65" s="163"/>
      <c r="D65" s="216"/>
      <c r="E65" s="163" t="s">
        <v>73</v>
      </c>
      <c r="F65" s="163"/>
      <c r="G65" s="163"/>
      <c r="H65" s="217"/>
    </row>
    <row r="66" ht="23" customHeight="1" spans="1:8">
      <c r="A66" s="163" t="s">
        <v>80</v>
      </c>
      <c r="B66" s="163"/>
      <c r="C66" s="163"/>
      <c r="D66" s="215"/>
      <c r="E66" s="163" t="s">
        <v>81</v>
      </c>
      <c r="F66" s="163"/>
      <c r="G66" s="163"/>
      <c r="H66" s="217"/>
    </row>
    <row r="67" ht="23" customHeight="1" spans="1:8">
      <c r="A67" s="163" t="s">
        <v>832</v>
      </c>
      <c r="B67" s="163"/>
      <c r="C67" s="163"/>
      <c r="D67" s="216"/>
      <c r="E67" s="163" t="s">
        <v>833</v>
      </c>
      <c r="F67" s="163"/>
      <c r="G67" s="163"/>
      <c r="H67" s="217"/>
    </row>
    <row r="68" ht="23" customHeight="1" spans="1:8">
      <c r="A68" s="163" t="s">
        <v>90</v>
      </c>
      <c r="B68" s="163"/>
      <c r="C68" s="163"/>
      <c r="D68" s="215">
        <v>3313</v>
      </c>
      <c r="E68" s="163" t="s">
        <v>91</v>
      </c>
      <c r="F68" s="163"/>
      <c r="G68" s="163"/>
      <c r="H68" s="83"/>
    </row>
    <row r="69" ht="23" customHeight="1" spans="1:8">
      <c r="A69" s="163" t="s">
        <v>92</v>
      </c>
      <c r="B69" s="163"/>
      <c r="C69" s="163"/>
      <c r="D69" s="215"/>
      <c r="E69" s="163" t="s">
        <v>93</v>
      </c>
      <c r="F69" s="163"/>
      <c r="G69" s="163"/>
      <c r="H69" s="217"/>
    </row>
    <row r="70" ht="23" customHeight="1" spans="1:8">
      <c r="A70" s="32" t="s">
        <v>94</v>
      </c>
      <c r="B70" s="32"/>
      <c r="C70" s="32"/>
      <c r="D70" s="220">
        <f>D61+D62+D63</f>
        <v>8303</v>
      </c>
      <c r="E70" s="32" t="s">
        <v>95</v>
      </c>
      <c r="F70" s="32"/>
      <c r="G70" s="32"/>
      <c r="H70" s="162">
        <f>H61+H62+H63</f>
        <v>8303</v>
      </c>
    </row>
  </sheetData>
  <mergeCells count="136">
    <mergeCell ref="A2:H2"/>
    <mergeCell ref="G3:H3"/>
    <mergeCell ref="A4:C4"/>
    <mergeCell ref="E4:G4"/>
    <mergeCell ref="A5:C5"/>
    <mergeCell ref="E5:G5"/>
    <mergeCell ref="A6:C6"/>
    <mergeCell ref="E6:G6"/>
    <mergeCell ref="A7:C7"/>
    <mergeCell ref="E7:G7"/>
    <mergeCell ref="A8:C8"/>
    <mergeCell ref="E8:G8"/>
    <mergeCell ref="A9:C9"/>
    <mergeCell ref="E9:G9"/>
    <mergeCell ref="A10:C10"/>
    <mergeCell ref="E10:G10"/>
    <mergeCell ref="A11:C11"/>
    <mergeCell ref="E11:G11"/>
    <mergeCell ref="A12:C12"/>
    <mergeCell ref="E12:G12"/>
    <mergeCell ref="A13:C13"/>
    <mergeCell ref="E13:G13"/>
    <mergeCell ref="A14:C14"/>
    <mergeCell ref="E14:G14"/>
    <mergeCell ref="A15:C15"/>
    <mergeCell ref="E15:G15"/>
    <mergeCell ref="A16:C16"/>
    <mergeCell ref="E16:G16"/>
    <mergeCell ref="A17:C17"/>
    <mergeCell ref="E17:G17"/>
    <mergeCell ref="A18:C18"/>
    <mergeCell ref="E18:G18"/>
    <mergeCell ref="A19:C19"/>
    <mergeCell ref="E19:G19"/>
    <mergeCell ref="A20:C20"/>
    <mergeCell ref="E20:G20"/>
    <mergeCell ref="A21:C21"/>
    <mergeCell ref="E21:G21"/>
    <mergeCell ref="A22:C22"/>
    <mergeCell ref="E22:G22"/>
    <mergeCell ref="A23:C23"/>
    <mergeCell ref="E23:G23"/>
    <mergeCell ref="A24:C24"/>
    <mergeCell ref="E24:G24"/>
    <mergeCell ref="A25:C25"/>
    <mergeCell ref="E25:G25"/>
    <mergeCell ref="A26:C26"/>
    <mergeCell ref="E26:G26"/>
    <mergeCell ref="A27:C27"/>
    <mergeCell ref="E27:G27"/>
    <mergeCell ref="A28:C28"/>
    <mergeCell ref="E28:G28"/>
    <mergeCell ref="A29:C29"/>
    <mergeCell ref="E29:G29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  <mergeCell ref="A37:C37"/>
    <mergeCell ref="E37:G37"/>
    <mergeCell ref="A38:C38"/>
    <mergeCell ref="E38:G38"/>
    <mergeCell ref="A39:C39"/>
    <mergeCell ref="E39:G39"/>
    <mergeCell ref="A40:C40"/>
    <mergeCell ref="E40:G40"/>
    <mergeCell ref="A41:C41"/>
    <mergeCell ref="E41:G41"/>
    <mergeCell ref="A42:C42"/>
    <mergeCell ref="E42:G42"/>
    <mergeCell ref="A43:C43"/>
    <mergeCell ref="E43:G43"/>
    <mergeCell ref="A44:C44"/>
    <mergeCell ref="E44:G44"/>
    <mergeCell ref="A45:C45"/>
    <mergeCell ref="E45:G45"/>
    <mergeCell ref="A46:C46"/>
    <mergeCell ref="E46:G46"/>
    <mergeCell ref="A47:C47"/>
    <mergeCell ref="E47:G47"/>
    <mergeCell ref="A48:C48"/>
    <mergeCell ref="E48:G48"/>
    <mergeCell ref="A49:C49"/>
    <mergeCell ref="E49:G49"/>
    <mergeCell ref="A50:C50"/>
    <mergeCell ref="E50:G50"/>
    <mergeCell ref="A51:C51"/>
    <mergeCell ref="E51:G51"/>
    <mergeCell ref="A52:C52"/>
    <mergeCell ref="E52:G52"/>
    <mergeCell ref="A53:C53"/>
    <mergeCell ref="E53:G53"/>
    <mergeCell ref="A54:C54"/>
    <mergeCell ref="E54:G54"/>
    <mergeCell ref="A55:C55"/>
    <mergeCell ref="E55:G55"/>
    <mergeCell ref="A56:C56"/>
    <mergeCell ref="E56:G56"/>
    <mergeCell ref="A57:C57"/>
    <mergeCell ref="E57:G57"/>
    <mergeCell ref="A58:C58"/>
    <mergeCell ref="E58:G58"/>
    <mergeCell ref="A59:C59"/>
    <mergeCell ref="E59:G59"/>
    <mergeCell ref="A60:C60"/>
    <mergeCell ref="E60:G60"/>
    <mergeCell ref="A61:C61"/>
    <mergeCell ref="E61:G61"/>
    <mergeCell ref="A62:C62"/>
    <mergeCell ref="E62:G62"/>
    <mergeCell ref="A63:C63"/>
    <mergeCell ref="E63:G63"/>
    <mergeCell ref="A64:C64"/>
    <mergeCell ref="E64:G64"/>
    <mergeCell ref="A65:C65"/>
    <mergeCell ref="E65:G65"/>
    <mergeCell ref="A66:C66"/>
    <mergeCell ref="E66:G66"/>
    <mergeCell ref="A67:C67"/>
    <mergeCell ref="E67:G67"/>
    <mergeCell ref="A68:C68"/>
    <mergeCell ref="E68:G68"/>
    <mergeCell ref="A69:C69"/>
    <mergeCell ref="E69:G69"/>
    <mergeCell ref="A70:C70"/>
    <mergeCell ref="E70:G70"/>
  </mergeCells>
  <pageMargins left="0.393055555555556" right="0.393055555555556" top="0.511805555555556" bottom="0.511805555555556" header="0.511805555555556" footer="0.511805555555556"/>
  <pageSetup paperSize="9" scale="89" fitToHeight="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showZeros="0" workbookViewId="0">
      <selection activeCell="J19" sqref="J19"/>
    </sheetView>
  </sheetViews>
  <sheetFormatPr defaultColWidth="9" defaultRowHeight="14.1" outlineLevelCol="4"/>
  <cols>
    <col min="1" max="1" width="41.5526315789474" style="12" customWidth="1"/>
    <col min="2" max="4" width="15.8771929824561" style="145" customWidth="1"/>
    <col min="5" max="5" width="13" style="146" customWidth="1"/>
    <col min="6" max="16384" width="9" style="12"/>
  </cols>
  <sheetData>
    <row r="1" spans="1:5">
      <c r="A1" s="65" t="s">
        <v>834</v>
      </c>
      <c r="B1" s="147"/>
      <c r="C1" s="147"/>
      <c r="D1" s="75"/>
      <c r="E1" s="148"/>
    </row>
    <row r="2" ht="20.25" customHeight="1" spans="1:5">
      <c r="A2" s="70" t="s">
        <v>835</v>
      </c>
      <c r="B2" s="149"/>
      <c r="C2" s="149"/>
      <c r="D2" s="149"/>
      <c r="E2" s="150"/>
    </row>
    <row r="3" ht="21.75" customHeight="1" spans="1:5">
      <c r="A3" s="70"/>
      <c r="B3" s="149"/>
      <c r="C3" s="75"/>
      <c r="D3" s="76" t="s">
        <v>2</v>
      </c>
      <c r="E3" s="77"/>
    </row>
    <row r="4" s="197" customFormat="1" ht="27" customHeight="1" spans="1:5">
      <c r="A4" s="199" t="s">
        <v>126</v>
      </c>
      <c r="B4" s="33" t="s">
        <v>127</v>
      </c>
      <c r="C4" s="33" t="s">
        <v>99</v>
      </c>
      <c r="D4" s="33" t="s">
        <v>100</v>
      </c>
      <c r="E4" s="34" t="s">
        <v>128</v>
      </c>
    </row>
    <row r="5" s="198" customFormat="1" ht="27" customHeight="1" spans="1:5">
      <c r="A5" s="200" t="s">
        <v>836</v>
      </c>
      <c r="B5" s="102">
        <f>B6</f>
        <v>1032</v>
      </c>
      <c r="C5" s="102">
        <f>C6</f>
        <v>470</v>
      </c>
      <c r="D5" s="102">
        <f>D6</f>
        <v>1032</v>
      </c>
      <c r="E5" s="201">
        <f>(D5-C5)/C5</f>
        <v>1.19574468085106</v>
      </c>
    </row>
    <row r="6" ht="27" customHeight="1" spans="1:5">
      <c r="A6" s="160" t="s">
        <v>837</v>
      </c>
      <c r="B6" s="83">
        <v>1032</v>
      </c>
      <c r="C6" s="83">
        <v>470</v>
      </c>
      <c r="D6" s="83">
        <v>1032</v>
      </c>
      <c r="E6" s="202">
        <f>(D6-C6)/C6</f>
        <v>1.19574468085106</v>
      </c>
    </row>
    <row r="7" ht="27" customHeight="1" spans="1:5">
      <c r="A7" s="161" t="s">
        <v>838</v>
      </c>
      <c r="B7" s="162">
        <v>81</v>
      </c>
      <c r="C7" s="162">
        <v>350</v>
      </c>
      <c r="D7" s="162">
        <v>505</v>
      </c>
      <c r="E7" s="203">
        <f>(D7-C7)/C7</f>
        <v>0.442857142857143</v>
      </c>
    </row>
    <row r="8" s="144" customFormat="1" ht="27" customHeight="1" spans="1:5">
      <c r="A8" s="204" t="s">
        <v>839</v>
      </c>
      <c r="B8" s="162">
        <v>1640</v>
      </c>
      <c r="C8" s="83">
        <f>C9</f>
        <v>0</v>
      </c>
      <c r="D8" s="83">
        <v>1866</v>
      </c>
      <c r="E8" s="202"/>
    </row>
    <row r="9" ht="27" customHeight="1" spans="1:5">
      <c r="A9" s="160" t="s">
        <v>840</v>
      </c>
      <c r="B9" s="83"/>
      <c r="C9" s="205"/>
      <c r="D9" s="83">
        <v>1640</v>
      </c>
      <c r="E9" s="202"/>
    </row>
    <row r="10" s="144" customFormat="1" ht="27" customHeight="1" spans="1:5">
      <c r="A10" s="32" t="s">
        <v>62</v>
      </c>
      <c r="B10" s="162">
        <f>B5+B8+B7</f>
        <v>2753</v>
      </c>
      <c r="C10" s="162">
        <f>C5+C8+C7</f>
        <v>820</v>
      </c>
      <c r="D10" s="162">
        <f>D5+D8+D7</f>
        <v>3403</v>
      </c>
      <c r="E10" s="203">
        <f>(D10-C10)/C10</f>
        <v>3.15</v>
      </c>
    </row>
    <row r="11" s="144" customFormat="1" ht="27" customHeight="1" spans="1:5">
      <c r="A11" s="206" t="s">
        <v>828</v>
      </c>
      <c r="B11" s="207"/>
      <c r="C11" s="162">
        <v>11278</v>
      </c>
      <c r="D11" s="208"/>
      <c r="E11" s="203"/>
    </row>
    <row r="12" s="144" customFormat="1" ht="27" customHeight="1" spans="1:5">
      <c r="A12" s="161" t="s">
        <v>64</v>
      </c>
      <c r="B12" s="162">
        <f>B13+B14+B15+B16+B17+B18</f>
        <v>4141</v>
      </c>
      <c r="C12" s="162">
        <f>C13+C14+C15+C16+C17+C18</f>
        <v>6898</v>
      </c>
      <c r="D12" s="162">
        <f>D13+D14+D15+D16+D17+D18</f>
        <v>4900</v>
      </c>
      <c r="E12" s="203">
        <f>(D12-C12)/C12</f>
        <v>-0.289649173673529</v>
      </c>
    </row>
    <row r="13" ht="27" customHeight="1" spans="1:5">
      <c r="A13" s="163" t="s">
        <v>830</v>
      </c>
      <c r="B13" s="83">
        <v>762</v>
      </c>
      <c r="C13" s="83">
        <v>1389</v>
      </c>
      <c r="D13" s="83">
        <v>1587</v>
      </c>
      <c r="E13" s="202">
        <f>(D13-C13)/C13</f>
        <v>0.142548596112311</v>
      </c>
    </row>
    <row r="14" ht="27" customHeight="1" spans="1:5">
      <c r="A14" s="163" t="s">
        <v>72</v>
      </c>
      <c r="B14" s="164"/>
      <c r="C14" s="83"/>
      <c r="D14" s="83"/>
      <c r="E14" s="202"/>
    </row>
    <row r="15" ht="27" customHeight="1" spans="1:5">
      <c r="A15" s="163" t="s">
        <v>80</v>
      </c>
      <c r="B15" s="164"/>
      <c r="C15" s="83">
        <v>2130</v>
      </c>
      <c r="D15" s="83"/>
      <c r="E15" s="202"/>
    </row>
    <row r="16" ht="27" customHeight="1" spans="1:5">
      <c r="A16" s="163" t="s">
        <v>832</v>
      </c>
      <c r="B16" s="164"/>
      <c r="C16" s="83"/>
      <c r="D16" s="83"/>
      <c r="E16" s="202"/>
    </row>
    <row r="17" ht="27" customHeight="1" spans="1:5">
      <c r="A17" s="163" t="s">
        <v>90</v>
      </c>
      <c r="B17" s="83">
        <v>2854</v>
      </c>
      <c r="C17" s="83">
        <v>3379</v>
      </c>
      <c r="D17" s="83">
        <v>3313</v>
      </c>
      <c r="E17" s="202">
        <f>(D17-C17)/C17</f>
        <v>-0.0195324060372891</v>
      </c>
    </row>
    <row r="18" ht="27" customHeight="1" spans="1:5">
      <c r="A18" s="163" t="s">
        <v>92</v>
      </c>
      <c r="B18" s="83">
        <v>525</v>
      </c>
      <c r="C18" s="83"/>
      <c r="D18" s="83"/>
      <c r="E18" s="202"/>
    </row>
    <row r="19" s="144" customFormat="1" ht="27" customHeight="1" spans="1:5">
      <c r="A19" s="32" t="s">
        <v>94</v>
      </c>
      <c r="B19" s="79">
        <f>B10+B11+B12</f>
        <v>6894</v>
      </c>
      <c r="C19" s="79">
        <f>C10+C11+C12</f>
        <v>18996</v>
      </c>
      <c r="D19" s="79">
        <f>D10+D11+D12</f>
        <v>8303</v>
      </c>
      <c r="E19" s="203">
        <f>(D19-C19)/C19</f>
        <v>-0.562907980627501</v>
      </c>
    </row>
  </sheetData>
  <mergeCells count="2">
    <mergeCell ref="A2:E2"/>
    <mergeCell ref="D3:E3"/>
  </mergeCells>
  <pageMargins left="0.393055555555556" right="0.314583333333333" top="0.984027777777778" bottom="0.984027777777778" header="0.511805555555556" footer="0.511805555555556"/>
  <pageSetup paperSize="9" scale="96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showZeros="0" tabSelected="1" view="pageBreakPreview" zoomScaleNormal="100" workbookViewId="0">
      <selection activeCell="F33" sqref="F33"/>
    </sheetView>
  </sheetViews>
  <sheetFormatPr defaultColWidth="55.1228070175439" defaultRowHeight="14.1" outlineLevelCol="5"/>
  <cols>
    <col min="1" max="1" width="60.7280701754386" style="167" customWidth="1"/>
    <col min="2" max="2" width="19.1228070175439" style="168" customWidth="1"/>
    <col min="3" max="4" width="19.1228070175439" style="169" customWidth="1"/>
    <col min="5" max="5" width="13.8771929824561" style="170" customWidth="1"/>
    <col min="6" max="16384" width="55.1228070175439" style="12" customWidth="1"/>
  </cols>
  <sheetData>
    <row r="1" spans="1:5">
      <c r="A1" s="171" t="s">
        <v>841</v>
      </c>
      <c r="B1" s="172"/>
      <c r="C1" s="173"/>
      <c r="D1" s="174"/>
      <c r="E1" s="175"/>
    </row>
    <row r="2" ht="40.5" customHeight="1" spans="1:5">
      <c r="A2" s="176" t="s">
        <v>842</v>
      </c>
      <c r="B2" s="177"/>
      <c r="C2" s="177"/>
      <c r="D2" s="177"/>
      <c r="E2" s="178"/>
    </row>
    <row r="3" ht="25" customHeight="1" spans="1:5">
      <c r="A3" s="179"/>
      <c r="B3" s="180"/>
      <c r="C3" s="181"/>
      <c r="D3" s="182" t="s">
        <v>2</v>
      </c>
      <c r="E3" s="183"/>
    </row>
    <row r="4" ht="31" customHeight="1" spans="1:5">
      <c r="A4" s="32" t="s">
        <v>126</v>
      </c>
      <c r="B4" s="33" t="s">
        <v>127</v>
      </c>
      <c r="C4" s="33" t="s">
        <v>99</v>
      </c>
      <c r="D4" s="33" t="s">
        <v>100</v>
      </c>
      <c r="E4" s="34" t="s">
        <v>128</v>
      </c>
    </row>
    <row r="5" s="144" customFormat="1" ht="24" customHeight="1" spans="1:5">
      <c r="A5" s="184" t="s">
        <v>246</v>
      </c>
      <c r="B5" s="185">
        <f>B6</f>
        <v>30</v>
      </c>
      <c r="C5" s="185">
        <f>C6+C9</f>
        <v>8</v>
      </c>
      <c r="D5" s="185">
        <f>D6+D9</f>
        <v>7</v>
      </c>
      <c r="E5" s="186"/>
    </row>
    <row r="6" s="144" customFormat="1" ht="24" customHeight="1" spans="1:5">
      <c r="A6" s="161" t="s">
        <v>843</v>
      </c>
      <c r="B6" s="185">
        <f>SUM(B7:B8)</f>
        <v>30</v>
      </c>
      <c r="C6" s="185"/>
      <c r="D6" s="187">
        <f>SUM(D7:D8)</f>
        <v>0</v>
      </c>
      <c r="E6" s="186"/>
    </row>
    <row r="7" ht="24" customHeight="1" spans="1:5">
      <c r="A7" s="160" t="s">
        <v>844</v>
      </c>
      <c r="B7" s="188"/>
      <c r="C7" s="188"/>
      <c r="D7" s="189"/>
      <c r="E7" s="186"/>
    </row>
    <row r="8" customFormat="1" ht="24" customHeight="1" spans="1:5">
      <c r="A8" s="160" t="s">
        <v>845</v>
      </c>
      <c r="B8" s="188">
        <v>30</v>
      </c>
      <c r="C8" s="188"/>
      <c r="D8" s="189"/>
      <c r="E8" s="186"/>
    </row>
    <row r="9" customFormat="1" ht="24" customHeight="1" spans="1:5">
      <c r="A9" s="161" t="s">
        <v>846</v>
      </c>
      <c r="B9" s="188"/>
      <c r="C9" s="185">
        <v>8</v>
      </c>
      <c r="D9" s="187">
        <v>7</v>
      </c>
      <c r="E9" s="186"/>
    </row>
    <row r="10" customFormat="1" ht="24" customHeight="1" spans="1:5">
      <c r="A10" s="160" t="s">
        <v>847</v>
      </c>
      <c r="B10" s="188"/>
      <c r="C10" s="188">
        <v>8</v>
      </c>
      <c r="D10" s="189">
        <v>7</v>
      </c>
      <c r="E10" s="186"/>
    </row>
    <row r="11" s="144" customFormat="1" ht="24" customHeight="1" spans="1:5">
      <c r="A11" s="184" t="s">
        <v>399</v>
      </c>
      <c r="B11" s="185">
        <f>SUM(B12+B14+B15)</f>
        <v>605</v>
      </c>
      <c r="C11" s="185"/>
      <c r="D11" s="187">
        <f>D12+D14+D15</f>
        <v>506</v>
      </c>
      <c r="E11" s="186"/>
    </row>
    <row r="12" s="21" customFormat="1" ht="24" customHeight="1" spans="1:5">
      <c r="A12" s="184" t="s">
        <v>848</v>
      </c>
      <c r="B12" s="185">
        <f>B13</f>
        <v>68</v>
      </c>
      <c r="C12" s="185">
        <f>C13</f>
        <v>0</v>
      </c>
      <c r="D12" s="187">
        <f>D13</f>
        <v>0</v>
      </c>
      <c r="E12" s="186"/>
    </row>
    <row r="13" s="166" customFormat="1" ht="24" customHeight="1" spans="1:6">
      <c r="A13" s="190" t="s">
        <v>849</v>
      </c>
      <c r="B13" s="188">
        <v>68</v>
      </c>
      <c r="C13" s="188"/>
      <c r="D13" s="189"/>
      <c r="E13" s="186"/>
      <c r="F13" s="21"/>
    </row>
    <row r="14" s="166" customFormat="1" ht="24" customHeight="1" spans="1:6">
      <c r="A14" s="184" t="s">
        <v>850</v>
      </c>
      <c r="B14" s="185">
        <v>17</v>
      </c>
      <c r="C14" s="185"/>
      <c r="D14" s="187"/>
      <c r="E14" s="186"/>
      <c r="F14" s="21"/>
    </row>
    <row r="15" s="166" customFormat="1" ht="24" customHeight="1" spans="1:6">
      <c r="A15" s="184" t="s">
        <v>851</v>
      </c>
      <c r="B15" s="185">
        <v>520</v>
      </c>
      <c r="C15" s="185">
        <v>467</v>
      </c>
      <c r="D15" s="187">
        <v>506</v>
      </c>
      <c r="E15" s="186"/>
      <c r="F15" s="21"/>
    </row>
    <row r="16" s="166" customFormat="1" ht="24" customHeight="1" spans="1:6">
      <c r="A16" s="190" t="s">
        <v>852</v>
      </c>
      <c r="B16" s="188">
        <v>521</v>
      </c>
      <c r="C16" s="188">
        <v>467</v>
      </c>
      <c r="D16" s="189">
        <v>506</v>
      </c>
      <c r="E16" s="186"/>
      <c r="F16" s="21"/>
    </row>
    <row r="17" s="166" customFormat="1" ht="24" customHeight="1" spans="1:6">
      <c r="A17" s="184" t="s">
        <v>459</v>
      </c>
      <c r="B17" s="188"/>
      <c r="C17" s="188"/>
      <c r="D17" s="187">
        <v>156</v>
      </c>
      <c r="E17" s="186"/>
      <c r="F17" s="21"/>
    </row>
    <row r="18" s="166" customFormat="1" ht="24" customHeight="1" spans="1:6">
      <c r="A18" s="190" t="s">
        <v>853</v>
      </c>
      <c r="B18" s="188"/>
      <c r="C18" s="188"/>
      <c r="D18" s="189">
        <v>156</v>
      </c>
      <c r="E18" s="186"/>
      <c r="F18" s="21"/>
    </row>
    <row r="19" s="144" customFormat="1" ht="24" customHeight="1" spans="1:5">
      <c r="A19" s="184" t="s">
        <v>502</v>
      </c>
      <c r="B19" s="185">
        <f>B20+B22</f>
        <v>3587</v>
      </c>
      <c r="C19" s="185">
        <f>C20+C22</f>
        <v>893</v>
      </c>
      <c r="D19" s="187">
        <f>D20+D22</f>
        <v>4736</v>
      </c>
      <c r="E19" s="186"/>
    </row>
    <row r="20" s="144" customFormat="1" ht="24" customHeight="1" spans="1:5">
      <c r="A20" s="161" t="s">
        <v>854</v>
      </c>
      <c r="B20" s="185">
        <f>B21</f>
        <v>2632</v>
      </c>
      <c r="C20" s="185">
        <f>C21</f>
        <v>0</v>
      </c>
      <c r="D20" s="187">
        <f>D21</f>
        <v>2632</v>
      </c>
      <c r="E20" s="186"/>
    </row>
    <row r="21" ht="24" customHeight="1" spans="1:5">
      <c r="A21" s="160" t="s">
        <v>855</v>
      </c>
      <c r="B21" s="83">
        <v>2632</v>
      </c>
      <c r="C21" s="83"/>
      <c r="D21" s="189">
        <v>2632</v>
      </c>
      <c r="E21" s="191"/>
    </row>
    <row r="22" s="144" customFormat="1" ht="24" customHeight="1" spans="1:5">
      <c r="A22" s="161" t="s">
        <v>856</v>
      </c>
      <c r="B22" s="185">
        <f>B23+B24+B25+B26+B27</f>
        <v>955</v>
      </c>
      <c r="C22" s="185">
        <f>C23+C24+C25+C26+C27</f>
        <v>893</v>
      </c>
      <c r="D22" s="185">
        <f>D23+D24+D25+D26+D27</f>
        <v>2104</v>
      </c>
      <c r="E22" s="186">
        <f t="shared" ref="E19:E29" si="0">(D22-C22)/C22</f>
        <v>1.35610302351624</v>
      </c>
    </row>
    <row r="23" ht="24" customHeight="1" spans="1:5">
      <c r="A23" s="160" t="s">
        <v>857</v>
      </c>
      <c r="B23" s="188">
        <v>175</v>
      </c>
      <c r="C23" s="188">
        <v>301</v>
      </c>
      <c r="D23" s="189">
        <v>289</v>
      </c>
      <c r="E23" s="191">
        <f t="shared" si="0"/>
        <v>-0.0398671096345515</v>
      </c>
    </row>
    <row r="24" ht="24" customHeight="1" spans="1:5">
      <c r="A24" s="160" t="s">
        <v>858</v>
      </c>
      <c r="B24" s="188">
        <v>5</v>
      </c>
      <c r="C24" s="188">
        <v>24</v>
      </c>
      <c r="D24" s="189">
        <v>29</v>
      </c>
      <c r="E24" s="191">
        <f t="shared" si="0"/>
        <v>0.208333333333333</v>
      </c>
    </row>
    <row r="25" ht="24" customHeight="1" spans="1:5">
      <c r="A25" s="160" t="s">
        <v>859</v>
      </c>
      <c r="B25" s="188">
        <v>12</v>
      </c>
      <c r="C25" s="188">
        <v>12</v>
      </c>
      <c r="D25" s="189">
        <v>1579</v>
      </c>
      <c r="E25" s="191">
        <f t="shared" si="0"/>
        <v>130.583333333333</v>
      </c>
    </row>
    <row r="26" ht="24" customHeight="1" spans="1:5">
      <c r="A26" s="160" t="s">
        <v>860</v>
      </c>
      <c r="B26" s="188">
        <v>13</v>
      </c>
      <c r="C26" s="188">
        <v>13</v>
      </c>
      <c r="D26" s="189"/>
      <c r="E26" s="191">
        <f t="shared" si="0"/>
        <v>-1</v>
      </c>
    </row>
    <row r="27" ht="24" customHeight="1" spans="1:5">
      <c r="A27" s="160" t="s">
        <v>861</v>
      </c>
      <c r="B27" s="188">
        <v>750</v>
      </c>
      <c r="C27" s="188">
        <v>543</v>
      </c>
      <c r="D27" s="189">
        <v>207</v>
      </c>
      <c r="E27" s="191"/>
    </row>
    <row r="28" ht="24" customHeight="1" spans="1:5">
      <c r="A28" s="184" t="s">
        <v>510</v>
      </c>
      <c r="B28" s="185">
        <f>B29</f>
        <v>2672</v>
      </c>
      <c r="C28" s="185">
        <f>C29</f>
        <v>2672</v>
      </c>
      <c r="D28" s="187">
        <f>D29</f>
        <v>2898</v>
      </c>
      <c r="E28" s="186">
        <f>(D28-C28)/C28</f>
        <v>0.0845808383233533</v>
      </c>
    </row>
    <row r="29" s="144" customFormat="1" ht="24" customHeight="1" spans="1:6">
      <c r="A29" s="161" t="s">
        <v>862</v>
      </c>
      <c r="B29" s="185">
        <f>B31+B30</f>
        <v>2672</v>
      </c>
      <c r="C29" s="185">
        <f>C31+C30</f>
        <v>2672</v>
      </c>
      <c r="D29" s="187">
        <f>D31+D30</f>
        <v>2898</v>
      </c>
      <c r="E29" s="186">
        <f>(D29-C29)/C29</f>
        <v>0.0845808383233533</v>
      </c>
      <c r="F29" s="12"/>
    </row>
    <row r="30" s="144" customFormat="1" ht="24" customHeight="1" spans="1:5">
      <c r="A30" s="160" t="s">
        <v>863</v>
      </c>
      <c r="B30" s="188">
        <v>1032</v>
      </c>
      <c r="C30" s="188">
        <v>1032</v>
      </c>
      <c r="D30" s="189">
        <v>1032</v>
      </c>
      <c r="E30" s="186"/>
    </row>
    <row r="31" ht="24" customHeight="1" spans="1:5">
      <c r="A31" s="160" t="s">
        <v>864</v>
      </c>
      <c r="B31" s="188">
        <v>1640</v>
      </c>
      <c r="C31" s="188">
        <v>1640</v>
      </c>
      <c r="D31" s="189">
        <v>1866</v>
      </c>
      <c r="E31" s="191">
        <f>(D31-C31)/C31</f>
        <v>0.13780487804878</v>
      </c>
    </row>
    <row r="32" s="144" customFormat="1" ht="24" customHeight="1" spans="1:5">
      <c r="A32" s="161" t="s">
        <v>515</v>
      </c>
      <c r="B32" s="185">
        <f>B33</f>
        <v>0</v>
      </c>
      <c r="C32" s="185">
        <f>C33</f>
        <v>12</v>
      </c>
      <c r="D32" s="187">
        <f>D33</f>
        <v>0</v>
      </c>
      <c r="E32" s="191"/>
    </row>
    <row r="33" s="144" customFormat="1" ht="24" customHeight="1" spans="1:5">
      <c r="A33" s="161" t="s">
        <v>865</v>
      </c>
      <c r="B33" s="185">
        <f>B34</f>
        <v>0</v>
      </c>
      <c r="C33" s="185">
        <f>C34</f>
        <v>12</v>
      </c>
      <c r="D33" s="187">
        <f>D34</f>
        <v>0</v>
      </c>
      <c r="E33" s="191"/>
    </row>
    <row r="34" ht="24" customHeight="1" spans="1:5">
      <c r="A34" s="160" t="s">
        <v>866</v>
      </c>
      <c r="B34" s="188"/>
      <c r="C34" s="188">
        <v>12</v>
      </c>
      <c r="D34" s="189"/>
      <c r="E34" s="191"/>
    </row>
    <row r="35" ht="24" customHeight="1" spans="1:5">
      <c r="A35" s="192" t="s">
        <v>867</v>
      </c>
      <c r="B35" s="185">
        <f>B36</f>
        <v>0</v>
      </c>
      <c r="C35" s="185">
        <f>C36</f>
        <v>0</v>
      </c>
      <c r="D35" s="187">
        <f>D36</f>
        <v>0</v>
      </c>
      <c r="E35" s="191"/>
    </row>
    <row r="36" s="144" customFormat="1" ht="24" customHeight="1" spans="1:5">
      <c r="A36" s="161" t="s">
        <v>868</v>
      </c>
      <c r="B36" s="185">
        <f>B37</f>
        <v>0</v>
      </c>
      <c r="C36" s="185">
        <f>C37</f>
        <v>0</v>
      </c>
      <c r="D36" s="187">
        <f>D37</f>
        <v>0</v>
      </c>
      <c r="E36" s="191"/>
    </row>
    <row r="37" ht="24" customHeight="1" spans="1:5">
      <c r="A37" s="160" t="s">
        <v>869</v>
      </c>
      <c r="B37" s="188"/>
      <c r="C37" s="188"/>
      <c r="D37" s="189"/>
      <c r="E37" s="191"/>
    </row>
    <row r="38" ht="24" customHeight="1" spans="1:5">
      <c r="A38" s="17" t="s">
        <v>870</v>
      </c>
      <c r="B38" s="185">
        <f>B5+B11+B19+B28+B32+B35</f>
        <v>6894</v>
      </c>
      <c r="C38" s="185">
        <f>C5+C11+C19+C28+C32+C35+C15</f>
        <v>4052</v>
      </c>
      <c r="D38" s="187">
        <f>D5+D11+D19+D28+D32+D35+D17</f>
        <v>8303</v>
      </c>
      <c r="E38" s="186">
        <f>(D38-C38)/C38</f>
        <v>1.04911154985193</v>
      </c>
    </row>
    <row r="39" ht="24" customHeight="1" spans="1:5">
      <c r="A39" s="161" t="s">
        <v>829</v>
      </c>
      <c r="B39" s="193"/>
      <c r="C39" s="193">
        <v>11278</v>
      </c>
      <c r="D39" s="194"/>
      <c r="E39" s="191"/>
    </row>
    <row r="40" ht="24" customHeight="1" spans="1:5">
      <c r="A40" s="161" t="s">
        <v>65</v>
      </c>
      <c r="B40" s="185">
        <f>B41+B42+B43+B44+B45+B46</f>
        <v>0</v>
      </c>
      <c r="C40" s="185">
        <f>C41+C42+C43+C44+C45+C46</f>
        <v>3666</v>
      </c>
      <c r="D40" s="187">
        <f>D41+D42+D43+D44+D45+D46</f>
        <v>0</v>
      </c>
      <c r="E40" s="191"/>
    </row>
    <row r="41" ht="24" customHeight="1" spans="1:5">
      <c r="A41" s="160" t="s">
        <v>871</v>
      </c>
      <c r="B41" s="188"/>
      <c r="C41" s="188"/>
      <c r="D41" s="189"/>
      <c r="E41" s="191"/>
    </row>
    <row r="42" ht="24" customHeight="1" spans="1:5">
      <c r="A42" s="160" t="s">
        <v>872</v>
      </c>
      <c r="B42" s="188"/>
      <c r="C42" s="188"/>
      <c r="D42" s="189"/>
      <c r="E42" s="191"/>
    </row>
    <row r="43" ht="24" customHeight="1" spans="1:5">
      <c r="A43" s="160" t="s">
        <v>873</v>
      </c>
      <c r="B43" s="188"/>
      <c r="C43" s="188">
        <v>353</v>
      </c>
      <c r="D43" s="189"/>
      <c r="E43" s="191"/>
    </row>
    <row r="44" ht="24" customHeight="1" spans="1:5">
      <c r="A44" s="160" t="s">
        <v>874</v>
      </c>
      <c r="B44" s="188"/>
      <c r="C44" s="188"/>
      <c r="D44" s="189"/>
      <c r="E44" s="191"/>
    </row>
    <row r="45" ht="24" customHeight="1" spans="1:5">
      <c r="A45" s="160" t="s">
        <v>875</v>
      </c>
      <c r="B45" s="188"/>
      <c r="C45" s="188">
        <v>3313</v>
      </c>
      <c r="D45" s="189"/>
      <c r="E45" s="191"/>
    </row>
    <row r="46" ht="24" customHeight="1" spans="1:5">
      <c r="A46" s="160" t="s">
        <v>876</v>
      </c>
      <c r="B46" s="188"/>
      <c r="C46" s="188"/>
      <c r="D46" s="189"/>
      <c r="E46" s="191"/>
    </row>
    <row r="47" ht="24" customHeight="1" spans="1:5">
      <c r="A47" s="32" t="s">
        <v>95</v>
      </c>
      <c r="B47" s="195">
        <f>B38+B39+B40</f>
        <v>6894</v>
      </c>
      <c r="C47" s="195">
        <f>C38+C39+C40</f>
        <v>18996</v>
      </c>
      <c r="D47" s="187">
        <f>D38+D39+D40</f>
        <v>8303</v>
      </c>
      <c r="E47" s="196">
        <f>(D47-C47)/C47</f>
        <v>-0.562907980627501</v>
      </c>
    </row>
  </sheetData>
  <mergeCells count="2">
    <mergeCell ref="A2:E2"/>
    <mergeCell ref="D3:E3"/>
  </mergeCells>
  <pageMargins left="0.747916666666667" right="0.747916666666667" top="0.984027777777778" bottom="0.984027777777778" header="0.511805555555556" footer="0.511805555555556"/>
  <pageSetup paperSize="9" scale="66" fitToHeight="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8"/>
  <sheetViews>
    <sheetView showZeros="0" topLeftCell="A49" workbookViewId="0">
      <selection activeCell="H65" sqref="H65"/>
    </sheetView>
  </sheetViews>
  <sheetFormatPr defaultColWidth="9" defaultRowHeight="14.1" outlineLevelCol="4"/>
  <cols>
    <col min="1" max="1" width="38" style="12" customWidth="1"/>
    <col min="2" max="4" width="16.7543859649123" style="145" customWidth="1"/>
    <col min="5" max="5" width="13.5" style="146" customWidth="1"/>
    <col min="6" max="16384" width="9" style="12"/>
  </cols>
  <sheetData>
    <row r="1" spans="1:5">
      <c r="A1" s="65" t="s">
        <v>877</v>
      </c>
      <c r="B1" s="147"/>
      <c r="C1" s="147"/>
      <c r="D1" s="75"/>
      <c r="E1" s="148"/>
    </row>
    <row r="2" ht="20.25" customHeight="1" spans="1:5">
      <c r="A2" s="70" t="s">
        <v>878</v>
      </c>
      <c r="B2" s="149"/>
      <c r="C2" s="149"/>
      <c r="D2" s="149"/>
      <c r="E2" s="150"/>
    </row>
    <row r="3" ht="21.75" customHeight="1" spans="1:5">
      <c r="A3" s="151"/>
      <c r="B3" s="152"/>
      <c r="C3" s="153"/>
      <c r="D3" s="76" t="s">
        <v>2</v>
      </c>
      <c r="E3" s="77"/>
    </row>
    <row r="4" ht="29" customHeight="1" spans="1:5">
      <c r="A4" s="32" t="s">
        <v>126</v>
      </c>
      <c r="B4" s="33" t="s">
        <v>127</v>
      </c>
      <c r="C4" s="33" t="s">
        <v>99</v>
      </c>
      <c r="D4" s="33" t="s">
        <v>100</v>
      </c>
      <c r="E4" s="34" t="s">
        <v>128</v>
      </c>
    </row>
    <row r="5" ht="25" customHeight="1" spans="1:5">
      <c r="A5" s="154" t="s">
        <v>725</v>
      </c>
      <c r="B5" s="154"/>
      <c r="C5" s="154"/>
      <c r="D5" s="83"/>
      <c r="E5" s="155"/>
    </row>
    <row r="6" ht="25" customHeight="1" spans="1:5">
      <c r="A6" s="154" t="s">
        <v>727</v>
      </c>
      <c r="B6" s="154"/>
      <c r="C6" s="154"/>
      <c r="D6" s="83"/>
      <c r="E6" s="155"/>
    </row>
    <row r="7" ht="25" customHeight="1" spans="1:5">
      <c r="A7" s="154" t="s">
        <v>729</v>
      </c>
      <c r="B7" s="154">
        <f>SUM(B8:B9)</f>
        <v>30</v>
      </c>
      <c r="C7" s="156">
        <f>SUM(C8:C9)</f>
        <v>8</v>
      </c>
      <c r="D7" s="156">
        <f>SUM(D8:D9)</f>
        <v>7</v>
      </c>
      <c r="E7" s="155"/>
    </row>
    <row r="8" ht="32" customHeight="1" spans="1:5">
      <c r="A8" s="154" t="s">
        <v>879</v>
      </c>
      <c r="B8" s="154">
        <v>30</v>
      </c>
      <c r="C8" s="156"/>
      <c r="D8" s="157"/>
      <c r="E8" s="155"/>
    </row>
    <row r="9" ht="32" customHeight="1" spans="1:5">
      <c r="A9" s="154" t="s">
        <v>880</v>
      </c>
      <c r="B9" s="154"/>
      <c r="C9" s="156">
        <v>8</v>
      </c>
      <c r="D9" s="157">
        <v>7</v>
      </c>
      <c r="E9" s="155"/>
    </row>
    <row r="10" ht="32" customHeight="1" spans="1:5">
      <c r="A10" s="154" t="s">
        <v>731</v>
      </c>
      <c r="B10" s="154"/>
      <c r="C10" s="154"/>
      <c r="D10" s="83"/>
      <c r="E10" s="155"/>
    </row>
    <row r="11" ht="25" customHeight="1" spans="1:5">
      <c r="A11" s="154" t="s">
        <v>733</v>
      </c>
      <c r="B11" s="154"/>
      <c r="C11" s="154"/>
      <c r="D11" s="83"/>
      <c r="E11" s="155"/>
    </row>
    <row r="12" ht="25" customHeight="1" spans="1:5">
      <c r="A12" s="154" t="s">
        <v>735</v>
      </c>
      <c r="B12" s="154"/>
      <c r="C12" s="154"/>
      <c r="D12" s="83"/>
      <c r="E12" s="155"/>
    </row>
    <row r="13" ht="30" customHeight="1" spans="1:5">
      <c r="A13" s="154" t="s">
        <v>737</v>
      </c>
      <c r="B13" s="154">
        <v>606</v>
      </c>
      <c r="C13" s="154">
        <v>467</v>
      </c>
      <c r="D13" s="83">
        <v>506</v>
      </c>
      <c r="E13" s="155"/>
    </row>
    <row r="14" ht="30" customHeight="1" spans="1:5">
      <c r="A14" s="154" t="s">
        <v>881</v>
      </c>
      <c r="B14" s="154">
        <v>68</v>
      </c>
      <c r="C14" s="154"/>
      <c r="D14" s="83"/>
      <c r="E14" s="155"/>
    </row>
    <row r="15" ht="25" customHeight="1" spans="1:5">
      <c r="A15" s="154" t="s">
        <v>882</v>
      </c>
      <c r="B15" s="154">
        <v>17</v>
      </c>
      <c r="C15" s="154"/>
      <c r="D15" s="83"/>
      <c r="E15" s="155"/>
    </row>
    <row r="16" ht="25" customHeight="1" spans="1:5">
      <c r="A16" s="154" t="s">
        <v>883</v>
      </c>
      <c r="B16" s="154">
        <v>520</v>
      </c>
      <c r="C16" s="154">
        <v>467</v>
      </c>
      <c r="D16" s="83">
        <v>506</v>
      </c>
      <c r="E16" s="155"/>
    </row>
    <row r="17" ht="25" customHeight="1" spans="1:5">
      <c r="A17" s="154" t="s">
        <v>739</v>
      </c>
      <c r="B17" s="154"/>
      <c r="C17" s="154"/>
      <c r="D17" s="83"/>
      <c r="E17" s="155"/>
    </row>
    <row r="18" ht="25" customHeight="1" spans="1:5">
      <c r="A18" s="154" t="s">
        <v>741</v>
      </c>
      <c r="B18" s="154"/>
      <c r="C18" s="154"/>
      <c r="D18" s="83"/>
      <c r="E18" s="155"/>
    </row>
    <row r="19" ht="25" customHeight="1" spans="1:5">
      <c r="A19" s="154" t="s">
        <v>743</v>
      </c>
      <c r="B19" s="154"/>
      <c r="C19" s="154"/>
      <c r="D19" s="83">
        <v>156</v>
      </c>
      <c r="E19" s="155"/>
    </row>
    <row r="20" ht="25" customHeight="1" spans="1:5">
      <c r="A20" s="154" t="s">
        <v>884</v>
      </c>
      <c r="B20" s="154"/>
      <c r="C20" s="154"/>
      <c r="D20" s="83">
        <v>156</v>
      </c>
      <c r="E20" s="158"/>
    </row>
    <row r="21" ht="25" customHeight="1" spans="1:5">
      <c r="A21" s="154" t="s">
        <v>745</v>
      </c>
      <c r="B21" s="154"/>
      <c r="C21" s="154"/>
      <c r="D21" s="83"/>
      <c r="E21" s="158"/>
    </row>
    <row r="22" ht="25" customHeight="1" spans="1:5">
      <c r="A22" s="154" t="s">
        <v>747</v>
      </c>
      <c r="B22" s="154"/>
      <c r="C22" s="154"/>
      <c r="D22" s="83"/>
      <c r="E22" s="159"/>
    </row>
    <row r="23" ht="25" customHeight="1" spans="1:5">
      <c r="A23" s="154" t="s">
        <v>749</v>
      </c>
      <c r="B23" s="154"/>
      <c r="C23" s="154"/>
      <c r="D23" s="83"/>
      <c r="E23" s="159"/>
    </row>
    <row r="24" ht="25" customHeight="1" spans="1:5">
      <c r="A24" s="154" t="s">
        <v>751</v>
      </c>
      <c r="B24" s="154"/>
      <c r="C24" s="154"/>
      <c r="D24" s="83"/>
      <c r="E24" s="159"/>
    </row>
    <row r="25" ht="25" customHeight="1" spans="1:5">
      <c r="A25" s="154" t="s">
        <v>753</v>
      </c>
      <c r="B25" s="154"/>
      <c r="C25" s="154"/>
      <c r="D25" s="83"/>
      <c r="E25" s="159"/>
    </row>
    <row r="26" ht="25" customHeight="1" spans="1:5">
      <c r="A26" s="154" t="s">
        <v>755</v>
      </c>
      <c r="B26" s="154"/>
      <c r="C26" s="154"/>
      <c r="D26" s="83"/>
      <c r="E26" s="159"/>
    </row>
    <row r="27" ht="25" customHeight="1" spans="1:5">
      <c r="A27" s="154" t="s">
        <v>757</v>
      </c>
      <c r="B27" s="154"/>
      <c r="C27" s="154"/>
      <c r="D27" s="83"/>
      <c r="E27" s="159"/>
    </row>
    <row r="28" ht="30" customHeight="1" spans="1:5">
      <c r="A28" s="154" t="s">
        <v>759</v>
      </c>
      <c r="B28" s="154"/>
      <c r="C28" s="154"/>
      <c r="D28" s="83"/>
      <c r="E28" s="159"/>
    </row>
    <row r="29" ht="30" customHeight="1" spans="1:5">
      <c r="A29" s="154" t="s">
        <v>761</v>
      </c>
      <c r="B29" s="154"/>
      <c r="C29" s="154"/>
      <c r="D29" s="83"/>
      <c r="E29" s="159"/>
    </row>
    <row r="30" ht="25" customHeight="1" spans="1:5">
      <c r="A30" s="154" t="s">
        <v>763</v>
      </c>
      <c r="B30" s="154"/>
      <c r="C30" s="154"/>
      <c r="D30" s="83"/>
      <c r="E30" s="159"/>
    </row>
    <row r="31" ht="25" customHeight="1" spans="1:5">
      <c r="A31" s="154" t="s">
        <v>765</v>
      </c>
      <c r="B31" s="154"/>
      <c r="C31" s="154"/>
      <c r="D31" s="83"/>
      <c r="E31" s="159"/>
    </row>
    <row r="32" ht="33" customHeight="1" spans="1:5">
      <c r="A32" s="154" t="s">
        <v>767</v>
      </c>
      <c r="B32" s="154"/>
      <c r="C32" s="154"/>
      <c r="D32" s="83"/>
      <c r="E32" s="159"/>
    </row>
    <row r="33" ht="33" customHeight="1" spans="1:5">
      <c r="A33" s="154" t="s">
        <v>769</v>
      </c>
      <c r="B33" s="154"/>
      <c r="C33" s="154"/>
      <c r="D33" s="83"/>
      <c r="E33" s="159"/>
    </row>
    <row r="34" ht="33" customHeight="1" spans="1:5">
      <c r="A34" s="154" t="s">
        <v>771</v>
      </c>
      <c r="B34" s="154"/>
      <c r="C34" s="154"/>
      <c r="D34" s="83"/>
      <c r="E34" s="158"/>
    </row>
    <row r="35" ht="33" customHeight="1" spans="1:5">
      <c r="A35" s="154" t="s">
        <v>773</v>
      </c>
      <c r="B35" s="154"/>
      <c r="C35" s="154"/>
      <c r="D35" s="83"/>
      <c r="E35" s="158"/>
    </row>
    <row r="36" ht="25" customHeight="1" spans="1:5">
      <c r="A36" s="154" t="s">
        <v>775</v>
      </c>
      <c r="B36" s="154"/>
      <c r="C36" s="154"/>
      <c r="D36" s="83"/>
      <c r="E36" s="158"/>
    </row>
    <row r="37" ht="25" customHeight="1" spans="1:5">
      <c r="A37" s="154" t="s">
        <v>777</v>
      </c>
      <c r="B37" s="154"/>
      <c r="C37" s="154"/>
      <c r="D37" s="83"/>
      <c r="E37" s="158"/>
    </row>
    <row r="38" ht="25" customHeight="1" spans="1:5">
      <c r="A38" s="154" t="s">
        <v>779</v>
      </c>
      <c r="B38" s="154"/>
      <c r="C38" s="154"/>
      <c r="D38" s="83"/>
      <c r="E38" s="158"/>
    </row>
    <row r="39" ht="25" customHeight="1" spans="1:5">
      <c r="A39" s="154" t="s">
        <v>781</v>
      </c>
      <c r="B39" s="154"/>
      <c r="C39" s="154"/>
      <c r="D39" s="83"/>
      <c r="E39" s="158"/>
    </row>
    <row r="40" ht="29" customHeight="1" spans="1:5">
      <c r="A40" s="154" t="s">
        <v>783</v>
      </c>
      <c r="B40" s="154"/>
      <c r="C40" s="154"/>
      <c r="D40" s="83"/>
      <c r="E40" s="158"/>
    </row>
    <row r="41" ht="29" customHeight="1" spans="1:5">
      <c r="A41" s="154" t="s">
        <v>785</v>
      </c>
      <c r="B41" s="154"/>
      <c r="C41" s="154"/>
      <c r="D41" s="83"/>
      <c r="E41" s="158"/>
    </row>
    <row r="42" ht="29" customHeight="1" spans="1:5">
      <c r="A42" s="154" t="s">
        <v>787</v>
      </c>
      <c r="B42" s="154"/>
      <c r="C42" s="154"/>
      <c r="D42" s="83"/>
      <c r="E42" s="158"/>
    </row>
    <row r="43" ht="25" customHeight="1" spans="1:5">
      <c r="A43" s="154" t="s">
        <v>789</v>
      </c>
      <c r="B43" s="154"/>
      <c r="C43" s="154"/>
      <c r="D43" s="83"/>
      <c r="E43" s="158"/>
    </row>
    <row r="44" ht="25" customHeight="1" spans="1:5">
      <c r="A44" s="154" t="s">
        <v>791</v>
      </c>
      <c r="B44" s="154"/>
      <c r="C44" s="154"/>
      <c r="D44" s="83"/>
      <c r="E44" s="158"/>
    </row>
    <row r="45" ht="31" customHeight="1" spans="1:5">
      <c r="A45" s="154" t="s">
        <v>793</v>
      </c>
      <c r="B45" s="154">
        <v>2632</v>
      </c>
      <c r="C45" s="154"/>
      <c r="D45" s="83">
        <v>2632</v>
      </c>
      <c r="E45" s="158" t="e">
        <f>(D45-C45)/C45</f>
        <v>#DIV/0!</v>
      </c>
    </row>
    <row r="46" ht="31" customHeight="1" spans="1:5">
      <c r="A46" s="154" t="s">
        <v>795</v>
      </c>
      <c r="B46" s="154"/>
      <c r="C46" s="154"/>
      <c r="D46" s="83"/>
      <c r="E46" s="158"/>
    </row>
    <row r="47" ht="25" customHeight="1" spans="1:5">
      <c r="A47" s="154" t="s">
        <v>797</v>
      </c>
      <c r="B47" s="154">
        <v>954</v>
      </c>
      <c r="C47" s="154">
        <v>893</v>
      </c>
      <c r="D47" s="83">
        <v>2104</v>
      </c>
      <c r="E47" s="158">
        <f>(D47-C47)/C47</f>
        <v>1.35610302351624</v>
      </c>
    </row>
    <row r="48" ht="25" customHeight="1" spans="1:5">
      <c r="A48" s="154" t="s">
        <v>799</v>
      </c>
      <c r="B48" s="154"/>
      <c r="C48" s="154"/>
      <c r="D48" s="83"/>
      <c r="E48" s="159"/>
    </row>
    <row r="49" ht="25" customHeight="1" spans="1:5">
      <c r="A49" s="154" t="s">
        <v>801</v>
      </c>
      <c r="B49" s="154"/>
      <c r="C49" s="154"/>
      <c r="D49" s="83"/>
      <c r="E49" s="159"/>
    </row>
    <row r="50" ht="25" customHeight="1" spans="1:5">
      <c r="A50" s="154" t="s">
        <v>803</v>
      </c>
      <c r="B50" s="154"/>
      <c r="C50" s="154"/>
      <c r="D50" s="83"/>
      <c r="E50" s="159"/>
    </row>
    <row r="51" ht="25" customHeight="1" spans="1:5">
      <c r="A51" s="154" t="s">
        <v>805</v>
      </c>
      <c r="B51" s="154"/>
      <c r="C51" s="154"/>
      <c r="D51" s="83"/>
      <c r="E51" s="159"/>
    </row>
    <row r="52" ht="25" customHeight="1" spans="1:5">
      <c r="A52" s="154" t="s">
        <v>807</v>
      </c>
      <c r="B52" s="154"/>
      <c r="C52" s="154"/>
      <c r="D52" s="83"/>
      <c r="E52" s="159"/>
    </row>
    <row r="53" ht="25" customHeight="1" spans="1:5">
      <c r="A53" s="154" t="s">
        <v>809</v>
      </c>
      <c r="B53" s="154"/>
      <c r="C53" s="154"/>
      <c r="D53" s="83"/>
      <c r="E53" s="159"/>
    </row>
    <row r="54" ht="25" customHeight="1" spans="1:5">
      <c r="A54" s="154" t="s">
        <v>811</v>
      </c>
      <c r="B54" s="154"/>
      <c r="C54" s="154"/>
      <c r="D54" s="83"/>
      <c r="E54" s="159"/>
    </row>
    <row r="55" ht="25" customHeight="1" spans="1:5">
      <c r="A55" s="154" t="s">
        <v>813</v>
      </c>
      <c r="B55" s="154">
        <v>2672</v>
      </c>
      <c r="C55" s="154">
        <v>2672</v>
      </c>
      <c r="D55" s="83">
        <v>2898</v>
      </c>
      <c r="E55" s="158">
        <f>(D55-C55)/C55</f>
        <v>0.0845808383233533</v>
      </c>
    </row>
    <row r="56" ht="25" customHeight="1" spans="1:5">
      <c r="A56" s="160" t="s">
        <v>815</v>
      </c>
      <c r="B56" s="83"/>
      <c r="C56" s="83">
        <v>12</v>
      </c>
      <c r="D56" s="83"/>
      <c r="E56" s="158"/>
    </row>
    <row r="57" ht="25" customHeight="1" spans="1:5">
      <c r="A57" s="160" t="s">
        <v>817</v>
      </c>
      <c r="B57" s="83"/>
      <c r="C57" s="83"/>
      <c r="D57" s="83"/>
      <c r="E57" s="158"/>
    </row>
    <row r="58" ht="25" customHeight="1" spans="1:5">
      <c r="A58" s="160" t="s">
        <v>885</v>
      </c>
      <c r="B58" s="83"/>
      <c r="C58" s="83"/>
      <c r="D58" s="83"/>
      <c r="E58" s="158"/>
    </row>
    <row r="59" ht="25" customHeight="1" spans="1:5">
      <c r="A59" s="32" t="s">
        <v>63</v>
      </c>
      <c r="B59" s="79">
        <f>B5+B6+B7+B10+B11+B12+B13+B17+B18+B19+B21+B22+B23+B24+B25+B26+B27+B28+B29+B30+B31+B32+B33+B34+B35+B36+B37+B38+B39+B40+B41+B42+B43+B44+B45+B46+B47+B48+B49+B50+B51+B52+B53+B54+B55+B56+B57+B58</f>
        <v>6894</v>
      </c>
      <c r="C59" s="79">
        <f>C5+C6+C7+C10+C11+C12+C13+C17+C18+C19+C21+C22+C23+C24+C25+C26+C27+C28+C29+C30+C31+C32+C33+C34+C35+C36+C37+C38+C39+C40+C41+C42+C43+C44+C45+C46+C47+C48+C49+C50+C51+C52+C53+C54+C55+C56+C57+C58</f>
        <v>4052</v>
      </c>
      <c r="D59" s="79">
        <f>D5+D6+D7+D10+D11+D12+D13+D17+D18+D19+D21+D22+D23+D24+D25+D26+D27+D28+D29+D30+D31+D32+D33+D34+D35+D36+D37+D38+D39+D40+D41+D42+D43+D44+D45+D46+D47+D48+D49+D50+D51+D52+D53+D54+D55+D56+D57+D58</f>
        <v>8303</v>
      </c>
      <c r="E59" s="158">
        <f>(D59-C59)/C59</f>
        <v>1.04911154985193</v>
      </c>
    </row>
    <row r="60" ht="25" customHeight="1" spans="1:5">
      <c r="A60" s="161" t="s">
        <v>829</v>
      </c>
      <c r="B60" s="162"/>
      <c r="C60" s="83">
        <v>11278</v>
      </c>
      <c r="D60" s="83"/>
      <c r="E60" s="159"/>
    </row>
    <row r="61" ht="25" customHeight="1" spans="1:5">
      <c r="A61" s="161" t="s">
        <v>65</v>
      </c>
      <c r="B61" s="79">
        <f>B62+B63+B64+B65+B66+B67</f>
        <v>0</v>
      </c>
      <c r="C61" s="79">
        <f>C62+C63+C64+C65+C67+C66</f>
        <v>3666</v>
      </c>
      <c r="D61" s="79">
        <f>D62+D63+D64+D65+D66+D67</f>
        <v>0</v>
      </c>
      <c r="E61" s="159"/>
    </row>
    <row r="62" ht="25" customHeight="1" spans="1:5">
      <c r="A62" s="163" t="s">
        <v>831</v>
      </c>
      <c r="B62" s="164"/>
      <c r="C62" s="83"/>
      <c r="D62" s="83"/>
      <c r="E62" s="159"/>
    </row>
    <row r="63" ht="25" customHeight="1" spans="1:5">
      <c r="A63" s="163" t="s">
        <v>73</v>
      </c>
      <c r="B63" s="164"/>
      <c r="C63" s="83"/>
      <c r="D63" s="83"/>
      <c r="E63" s="159"/>
    </row>
    <row r="64" ht="25" customHeight="1" spans="1:5">
      <c r="A64" s="163" t="s">
        <v>81</v>
      </c>
      <c r="B64" s="164"/>
      <c r="C64" s="83">
        <v>353</v>
      </c>
      <c r="D64" s="83"/>
      <c r="E64" s="159"/>
    </row>
    <row r="65" ht="25" customHeight="1" spans="1:5">
      <c r="A65" s="163" t="s">
        <v>833</v>
      </c>
      <c r="B65" s="164"/>
      <c r="C65" s="83"/>
      <c r="D65" s="83"/>
      <c r="E65" s="159"/>
    </row>
    <row r="66" ht="25" customHeight="1" spans="1:5">
      <c r="A66" s="163" t="s">
        <v>91</v>
      </c>
      <c r="B66" s="164"/>
      <c r="C66" s="83">
        <v>3313</v>
      </c>
      <c r="D66" s="83"/>
      <c r="E66" s="159"/>
    </row>
    <row r="67" ht="25" customHeight="1" spans="1:5">
      <c r="A67" s="163" t="s">
        <v>93</v>
      </c>
      <c r="B67" s="164"/>
      <c r="C67" s="83"/>
      <c r="D67" s="83"/>
      <c r="E67" s="159"/>
    </row>
    <row r="68" s="144" customFormat="1" ht="25" customHeight="1" spans="1:5">
      <c r="A68" s="32" t="s">
        <v>95</v>
      </c>
      <c r="B68" s="79">
        <f>B59+B60+B61</f>
        <v>6894</v>
      </c>
      <c r="C68" s="79">
        <f>C59+C60+C61</f>
        <v>18996</v>
      </c>
      <c r="D68" s="79">
        <f>D59+D60+D61</f>
        <v>8303</v>
      </c>
      <c r="E68" s="165">
        <f>(D68-C68)/C68</f>
        <v>-0.562907980627501</v>
      </c>
    </row>
  </sheetData>
  <mergeCells count="2">
    <mergeCell ref="A2:E2"/>
    <mergeCell ref="D3:E3"/>
  </mergeCells>
  <pageMargins left="0.747916666666667" right="0.747916666666667" top="0.984027777777778" bottom="0.984027777777778" header="0.511805555555556" footer="0.511805555555556"/>
  <pageSetup paperSize="9" scale="86" fitToHeight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3" sqref="A3"/>
    </sheetView>
  </sheetViews>
  <sheetFormatPr defaultColWidth="9" defaultRowHeight="14.1" outlineLevelRow="7" outlineLevelCol="3"/>
  <cols>
    <col min="1" max="1" width="37.6842105263158" customWidth="1"/>
    <col min="2" max="4" width="21.1228070175439" customWidth="1"/>
  </cols>
  <sheetData>
    <row r="1" ht="15.75" customHeight="1" spans="1:4">
      <c r="A1" s="110" t="s">
        <v>886</v>
      </c>
      <c r="B1" s="137"/>
      <c r="C1" s="137"/>
      <c r="D1" s="138"/>
    </row>
    <row r="2" ht="59.25" customHeight="1" spans="1:4">
      <c r="A2" s="139" t="s">
        <v>887</v>
      </c>
      <c r="B2" s="139"/>
      <c r="C2" s="139"/>
      <c r="D2" s="139"/>
    </row>
    <row r="3" ht="21" customHeight="1" spans="1:4">
      <c r="A3" s="140"/>
      <c r="B3" s="141"/>
      <c r="C3" s="130" t="s">
        <v>2</v>
      </c>
      <c r="D3" s="130"/>
    </row>
    <row r="4" ht="28" customHeight="1" spans="1:4">
      <c r="A4" s="131" t="s">
        <v>547</v>
      </c>
      <c r="B4" s="131" t="s">
        <v>718</v>
      </c>
      <c r="C4" s="131" t="s">
        <v>6</v>
      </c>
      <c r="D4" s="105" t="s">
        <v>888</v>
      </c>
    </row>
    <row r="5" ht="28" customHeight="1" spans="1:4">
      <c r="A5" s="131"/>
      <c r="B5" s="131"/>
      <c r="C5" s="131"/>
      <c r="D5" s="105"/>
    </row>
    <row r="6" ht="28" customHeight="1" spans="1:4">
      <c r="A6" s="104"/>
      <c r="B6" s="142"/>
      <c r="C6" s="142"/>
      <c r="D6" s="143"/>
    </row>
    <row r="7" ht="28" customHeight="1" spans="1:4">
      <c r="A7" s="131" t="s">
        <v>518</v>
      </c>
      <c r="B7" s="135"/>
      <c r="C7" s="135"/>
      <c r="D7" s="131"/>
    </row>
    <row r="8" ht="28" customHeight="1" spans="1:4">
      <c r="A8" s="136" t="s">
        <v>666</v>
      </c>
      <c r="B8" s="136"/>
      <c r="C8" s="136"/>
      <c r="D8" s="136"/>
    </row>
  </sheetData>
  <mergeCells count="7">
    <mergeCell ref="A2:D2"/>
    <mergeCell ref="C3:D3"/>
    <mergeCell ref="A8:D8"/>
    <mergeCell ref="A4:A5"/>
    <mergeCell ref="B4:B5"/>
    <mergeCell ref="C4:C5"/>
    <mergeCell ref="D4:D5"/>
  </mergeCells>
  <pageMargins left="0.393055555555556" right="0.354166666666667" top="0.590277777777778" bottom="1" header="0.5" footer="0.5"/>
  <pageSetup paperSize="9" scale="9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L29" sqref="L29"/>
    </sheetView>
  </sheetViews>
  <sheetFormatPr defaultColWidth="9" defaultRowHeight="14.1" outlineLevelRow="6" outlineLevelCol="5"/>
  <cols>
    <col min="1" max="1" width="22.219298245614" customWidth="1"/>
    <col min="2" max="2" width="27.7456140350877" customWidth="1"/>
    <col min="3" max="3" width="24.6228070175439" customWidth="1"/>
    <col min="4" max="4" width="23.1228070175439" customWidth="1"/>
  </cols>
  <sheetData>
    <row r="1" ht="15" customHeight="1" spans="1:4">
      <c r="A1" s="110" t="s">
        <v>889</v>
      </c>
      <c r="B1" s="127"/>
      <c r="C1" s="127"/>
      <c r="D1" s="127"/>
    </row>
    <row r="2" ht="21.75" customHeight="1" spans="1:4">
      <c r="A2" s="114" t="s">
        <v>890</v>
      </c>
      <c r="B2" s="114"/>
      <c r="C2" s="114"/>
      <c r="D2" s="114"/>
    </row>
    <row r="3" ht="15" customHeight="1" spans="1:4">
      <c r="A3" s="128"/>
      <c r="B3" s="129"/>
      <c r="C3" s="130" t="s">
        <v>2</v>
      </c>
      <c r="D3" s="130"/>
    </row>
    <row r="4" ht="27" customHeight="1" spans="1:4">
      <c r="A4" s="131" t="s">
        <v>891</v>
      </c>
      <c r="B4" s="131" t="s">
        <v>718</v>
      </c>
      <c r="C4" s="131" t="s">
        <v>6</v>
      </c>
      <c r="D4" s="105" t="s">
        <v>888</v>
      </c>
    </row>
    <row r="5" ht="27" customHeight="1" spans="1:6">
      <c r="A5" s="132"/>
      <c r="B5" s="132"/>
      <c r="C5" s="132"/>
      <c r="D5" s="133"/>
      <c r="E5" s="134"/>
      <c r="F5" s="134"/>
    </row>
    <row r="6" ht="27" customHeight="1" spans="1:6">
      <c r="A6" s="131" t="s">
        <v>892</v>
      </c>
      <c r="B6" s="135"/>
      <c r="C6" s="135"/>
      <c r="D6" s="131"/>
      <c r="E6" s="51"/>
      <c r="F6" s="51"/>
    </row>
    <row r="7" ht="27" customHeight="1" spans="1:4">
      <c r="A7" s="136" t="s">
        <v>666</v>
      </c>
      <c r="B7" s="136"/>
      <c r="C7" s="136"/>
      <c r="D7" s="136"/>
    </row>
  </sheetData>
  <mergeCells count="14">
    <mergeCell ref="E1:F1"/>
    <mergeCell ref="A2:D2"/>
    <mergeCell ref="E2:F2"/>
    <mergeCell ref="C3:D3"/>
    <mergeCell ref="E3:F3"/>
    <mergeCell ref="E4:F4"/>
    <mergeCell ref="E5:F5"/>
    <mergeCell ref="E6:F6"/>
    <mergeCell ref="A7:D7"/>
    <mergeCell ref="E7:F7"/>
    <mergeCell ref="A4:A5"/>
    <mergeCell ref="B4:B5"/>
    <mergeCell ref="C4:C5"/>
    <mergeCell ref="D4:D5"/>
  </mergeCells>
  <pageMargins left="0.354166666666667" right="0.314583333333333" top="1" bottom="1" header="0.5" footer="0.5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Zeros="0" workbookViewId="0">
      <selection activeCell="A12" sqref="A12"/>
    </sheetView>
  </sheetViews>
  <sheetFormatPr defaultColWidth="9" defaultRowHeight="14.1" outlineLevelCol="6"/>
  <cols>
    <col min="1" max="1" width="32.5" customWidth="1"/>
    <col min="2" max="4" width="16.6228070175439" style="109" customWidth="1"/>
    <col min="5" max="5" width="14.6228070175439" style="90" customWidth="1"/>
  </cols>
  <sheetData>
    <row r="1" ht="15.75" customHeight="1" spans="1:5">
      <c r="A1" s="110" t="s">
        <v>893</v>
      </c>
      <c r="B1" s="111"/>
      <c r="C1" s="112"/>
      <c r="D1" s="112"/>
      <c r="E1" s="113"/>
    </row>
    <row r="2" ht="21.75" customHeight="1" spans="1:5">
      <c r="A2" s="114" t="s">
        <v>894</v>
      </c>
      <c r="B2" s="115"/>
      <c r="C2" s="115"/>
      <c r="D2" s="115"/>
      <c r="E2" s="116"/>
    </row>
    <row r="3" ht="15" customHeight="1" spans="1:5">
      <c r="A3" s="117"/>
      <c r="B3" s="118"/>
      <c r="C3" s="119"/>
      <c r="D3" s="120" t="s">
        <v>2</v>
      </c>
      <c r="E3" s="121"/>
    </row>
    <row r="4" ht="27" customHeight="1" spans="1:5">
      <c r="A4" s="32" t="s">
        <v>126</v>
      </c>
      <c r="B4" s="57" t="s">
        <v>127</v>
      </c>
      <c r="C4" s="57" t="s">
        <v>99</v>
      </c>
      <c r="D4" s="57" t="s">
        <v>100</v>
      </c>
      <c r="E4" s="34" t="s">
        <v>128</v>
      </c>
    </row>
    <row r="5" ht="27" customHeight="1" spans="1:7">
      <c r="A5" s="122" t="s">
        <v>895</v>
      </c>
      <c r="B5" s="123"/>
      <c r="C5" s="124"/>
      <c r="D5" s="125"/>
      <c r="E5" s="34"/>
      <c r="F5" s="51"/>
      <c r="G5" s="51"/>
    </row>
    <row r="6" ht="27" customHeight="1" spans="1:7">
      <c r="A6" s="122" t="s">
        <v>896</v>
      </c>
      <c r="B6" s="123"/>
      <c r="C6" s="124"/>
      <c r="D6" s="125"/>
      <c r="E6" s="34"/>
      <c r="F6" s="51"/>
      <c r="G6" s="51"/>
    </row>
    <row r="7" ht="27" customHeight="1" spans="1:7">
      <c r="A7" s="122" t="s">
        <v>897</v>
      </c>
      <c r="B7" s="123"/>
      <c r="C7" s="124"/>
      <c r="D7" s="125"/>
      <c r="E7" s="34"/>
      <c r="F7" s="51"/>
      <c r="G7" s="51"/>
    </row>
    <row r="8" ht="27" customHeight="1" spans="1:7">
      <c r="A8" s="122" t="s">
        <v>898</v>
      </c>
      <c r="B8" s="123"/>
      <c r="C8" s="124"/>
      <c r="D8" s="125"/>
      <c r="E8" s="34"/>
      <c r="F8" s="51"/>
      <c r="G8" s="51"/>
    </row>
    <row r="9" ht="27" customHeight="1" spans="1:7">
      <c r="A9" s="122" t="s">
        <v>899</v>
      </c>
      <c r="B9" s="123"/>
      <c r="C9" s="124"/>
      <c r="D9" s="125"/>
      <c r="E9" s="34"/>
      <c r="F9" s="51"/>
      <c r="G9" s="51"/>
    </row>
    <row r="10" ht="27" customHeight="1" spans="1:7">
      <c r="A10" s="122" t="s">
        <v>900</v>
      </c>
      <c r="B10" s="123"/>
      <c r="C10" s="124"/>
      <c r="D10" s="125"/>
      <c r="E10" s="34"/>
      <c r="F10" s="51"/>
      <c r="G10" s="51"/>
    </row>
    <row r="11" ht="27" customHeight="1" spans="1:7">
      <c r="A11" s="122" t="s">
        <v>901</v>
      </c>
      <c r="B11" s="123"/>
      <c r="C11" s="124"/>
      <c r="D11" s="125"/>
      <c r="E11" s="34"/>
      <c r="F11" s="51"/>
      <c r="G11" s="51"/>
    </row>
    <row r="12" ht="27" customHeight="1" spans="1:7">
      <c r="A12" s="122" t="s">
        <v>902</v>
      </c>
      <c r="B12" s="123"/>
      <c r="C12" s="124"/>
      <c r="D12" s="125">
        <v>50</v>
      </c>
      <c r="E12" s="34"/>
      <c r="F12" s="51"/>
      <c r="G12" s="51"/>
    </row>
    <row r="13" ht="27" customHeight="1" spans="1:7">
      <c r="A13" s="122" t="s">
        <v>903</v>
      </c>
      <c r="B13" s="123"/>
      <c r="C13" s="124"/>
      <c r="D13" s="125"/>
      <c r="E13" s="34"/>
      <c r="F13" s="51"/>
      <c r="G13" s="51"/>
    </row>
    <row r="14" ht="27" customHeight="1" spans="1:7">
      <c r="A14" s="105" t="s">
        <v>62</v>
      </c>
      <c r="B14" s="57">
        <f>B5+B6+B7+B8+B9+B10+B11+B12+B13</f>
        <v>0</v>
      </c>
      <c r="C14" s="57">
        <f>C5+C6+C7+C8+C9+C10+C11+C12+C13</f>
        <v>0</v>
      </c>
      <c r="D14" s="57">
        <f>D5+D6+D7+D8+D9+D10+D11+D12+D13</f>
        <v>50</v>
      </c>
      <c r="E14" s="34"/>
      <c r="F14" s="51"/>
      <c r="G14" s="51"/>
    </row>
    <row r="15" s="21" customFormat="1" ht="27" customHeight="1" spans="1:7">
      <c r="A15" s="101" t="s">
        <v>64</v>
      </c>
      <c r="B15" s="124">
        <f>B16+B17+B18+B19</f>
        <v>1</v>
      </c>
      <c r="C15" s="124">
        <f>C16+C17+C18+C19</f>
        <v>2</v>
      </c>
      <c r="D15" s="124">
        <f>D16+D17+D18+D19</f>
        <v>1</v>
      </c>
      <c r="E15" s="34">
        <f>(D15-C15)/C15</f>
        <v>-0.5</v>
      </c>
      <c r="F15" s="126"/>
      <c r="G15" s="126"/>
    </row>
    <row r="16" ht="27" customHeight="1" spans="1:7">
      <c r="A16" s="104" t="s">
        <v>904</v>
      </c>
      <c r="B16" s="125"/>
      <c r="C16" s="124">
        <v>1</v>
      </c>
      <c r="D16" s="125"/>
      <c r="E16" s="34"/>
      <c r="F16" s="51"/>
      <c r="G16" s="51"/>
    </row>
    <row r="17" ht="27" customHeight="1" spans="1:7">
      <c r="A17" s="104" t="s">
        <v>905</v>
      </c>
      <c r="B17" s="125"/>
      <c r="C17" s="124"/>
      <c r="D17" s="125"/>
      <c r="E17" s="34"/>
      <c r="F17" s="51"/>
      <c r="G17" s="51"/>
    </row>
    <row r="18" ht="27" customHeight="1" spans="1:7">
      <c r="A18" s="104" t="s">
        <v>112</v>
      </c>
      <c r="B18" s="125">
        <v>1</v>
      </c>
      <c r="C18" s="125">
        <v>1</v>
      </c>
      <c r="D18" s="125">
        <v>1</v>
      </c>
      <c r="E18" s="47">
        <f>(D18-C18)/C18</f>
        <v>0</v>
      </c>
      <c r="F18" s="51"/>
      <c r="G18" s="51"/>
    </row>
    <row r="19" ht="27" customHeight="1" spans="1:7">
      <c r="A19" s="104" t="s">
        <v>113</v>
      </c>
      <c r="B19" s="125"/>
      <c r="C19" s="124"/>
      <c r="D19" s="125"/>
      <c r="E19" s="34"/>
      <c r="F19" s="51"/>
      <c r="G19" s="51"/>
    </row>
    <row r="20" ht="27" customHeight="1" spans="1:5">
      <c r="A20" s="105" t="s">
        <v>94</v>
      </c>
      <c r="B20" s="124">
        <f>B14+B15</f>
        <v>1</v>
      </c>
      <c r="C20" s="124">
        <f>C14+C15</f>
        <v>2</v>
      </c>
      <c r="D20" s="124">
        <f>D14+D15</f>
        <v>51</v>
      </c>
      <c r="E20" s="34">
        <f>(D20-C20)/C20</f>
        <v>24.5</v>
      </c>
    </row>
  </sheetData>
  <mergeCells count="22">
    <mergeCell ref="F1:G1"/>
    <mergeCell ref="A2:E2"/>
    <mergeCell ref="F2:G2"/>
    <mergeCell ref="D3:E3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</mergeCells>
  <pageMargins left="0.472222222222222" right="0.314583333333333" top="1" bottom="1" header="0.5" footer="0.5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workbookViewId="0">
      <selection activeCell="C21" sqref="C21"/>
    </sheetView>
  </sheetViews>
  <sheetFormatPr defaultColWidth="9" defaultRowHeight="14.1" outlineLevelCol="4"/>
  <cols>
    <col min="1" max="1" width="38.3771929824561" customWidth="1"/>
    <col min="2" max="4" width="18" style="89" customWidth="1"/>
    <col min="5" max="5" width="18" style="90" customWidth="1"/>
  </cols>
  <sheetData>
    <row r="1" ht="13.5" customHeight="1" spans="1:5">
      <c r="A1" s="1" t="s">
        <v>906</v>
      </c>
      <c r="B1" s="91"/>
      <c r="C1" s="92"/>
      <c r="D1" s="93"/>
      <c r="E1" s="94"/>
    </row>
    <row r="2" ht="20.25" customHeight="1" spans="1:5">
      <c r="A2" s="95" t="s">
        <v>907</v>
      </c>
      <c r="B2" s="96"/>
      <c r="C2" s="96"/>
      <c r="D2" s="96"/>
      <c r="E2" s="97"/>
    </row>
    <row r="3" ht="21.75" customHeight="1" spans="1:5">
      <c r="A3" s="95"/>
      <c r="B3" s="96"/>
      <c r="C3" s="98"/>
      <c r="D3" s="99" t="s">
        <v>2</v>
      </c>
      <c r="E3" s="100"/>
    </row>
    <row r="4" ht="34" customHeight="1" spans="1:5">
      <c r="A4" s="32" t="s">
        <v>126</v>
      </c>
      <c r="B4" s="57" t="s">
        <v>127</v>
      </c>
      <c r="C4" s="57" t="s">
        <v>99</v>
      </c>
      <c r="D4" s="57" t="s">
        <v>98</v>
      </c>
      <c r="E4" s="34" t="s">
        <v>128</v>
      </c>
    </row>
    <row r="5" ht="34" customHeight="1" spans="1:5">
      <c r="A5" s="101" t="s">
        <v>908</v>
      </c>
      <c r="B5" s="102">
        <f>B6</f>
        <v>1</v>
      </c>
      <c r="C5" s="102">
        <f>C6</f>
        <v>1</v>
      </c>
      <c r="D5" s="102">
        <f>D6</f>
        <v>1</v>
      </c>
      <c r="E5" s="34">
        <f>(D5-C5)/C5</f>
        <v>0</v>
      </c>
    </row>
    <row r="6" s="60" customFormat="1" ht="34" customHeight="1" spans="1:5">
      <c r="A6" s="38" t="s">
        <v>909</v>
      </c>
      <c r="B6" s="37">
        <v>1</v>
      </c>
      <c r="C6" s="103">
        <v>1</v>
      </c>
      <c r="D6" s="37">
        <v>1</v>
      </c>
      <c r="E6" s="47">
        <f>(D6-C6)/C6</f>
        <v>0</v>
      </c>
    </row>
    <row r="7" customFormat="1" ht="34" customHeight="1" spans="1:5">
      <c r="A7" s="101" t="s">
        <v>910</v>
      </c>
      <c r="B7" s="57"/>
      <c r="C7" s="57"/>
      <c r="D7" s="102">
        <f>SUM(D8)</f>
        <v>50</v>
      </c>
      <c r="E7" s="34"/>
    </row>
    <row r="8" customFormat="1" ht="34" customHeight="1" spans="1:5">
      <c r="A8" s="104" t="s">
        <v>911</v>
      </c>
      <c r="B8" s="57"/>
      <c r="C8" s="57"/>
      <c r="D8" s="37">
        <v>50</v>
      </c>
      <c r="E8" s="34"/>
    </row>
    <row r="9" ht="34" customHeight="1" spans="1:5">
      <c r="A9" s="105" t="s">
        <v>912</v>
      </c>
      <c r="B9" s="57">
        <f>B5</f>
        <v>1</v>
      </c>
      <c r="C9" s="57">
        <f>C5</f>
        <v>1</v>
      </c>
      <c r="D9" s="57">
        <f>D5+D7</f>
        <v>51</v>
      </c>
      <c r="E9" s="34">
        <f>(D9-C9)/C9</f>
        <v>50</v>
      </c>
    </row>
    <row r="10" ht="34" customHeight="1" spans="1:5">
      <c r="A10" s="104" t="s">
        <v>913</v>
      </c>
      <c r="B10" s="37"/>
      <c r="C10" s="106"/>
      <c r="D10" s="107"/>
      <c r="E10" s="34"/>
    </row>
    <row r="11" ht="34" customHeight="1" spans="1:5">
      <c r="A11" s="104" t="s">
        <v>73</v>
      </c>
      <c r="B11" s="37"/>
      <c r="C11" s="106"/>
      <c r="D11" s="107"/>
      <c r="E11" s="34"/>
    </row>
    <row r="12" ht="34" customHeight="1" spans="1:5">
      <c r="A12" s="104" t="s">
        <v>81</v>
      </c>
      <c r="B12" s="37"/>
      <c r="C12" s="106"/>
      <c r="D12" s="107"/>
      <c r="E12" s="34"/>
    </row>
    <row r="13" ht="34" customHeight="1" spans="1:5">
      <c r="A13" s="104" t="s">
        <v>914</v>
      </c>
      <c r="B13" s="37"/>
      <c r="C13" s="106">
        <v>1</v>
      </c>
      <c r="D13" s="108"/>
      <c r="E13" s="34"/>
    </row>
    <row r="14" ht="34" customHeight="1" spans="1:5">
      <c r="A14" s="105" t="s">
        <v>915</v>
      </c>
      <c r="B14" s="57">
        <f>B9+B10+B11+B12+B13</f>
        <v>1</v>
      </c>
      <c r="C14" s="57">
        <f>C9+C10+C11+C12+C13</f>
        <v>2</v>
      </c>
      <c r="D14" s="57">
        <f>D9+D10+D11+D12+D13</f>
        <v>51</v>
      </c>
      <c r="E14" s="34">
        <f>(D14-C14)/C14</f>
        <v>24.5</v>
      </c>
    </row>
    <row r="15" ht="13.5" customHeight="1"/>
    <row r="16" ht="20.25" customHeight="1"/>
    <row r="17" ht="21.75" customHeight="1"/>
    <row r="18" ht="15" customHeight="1"/>
    <row r="19" ht="15" customHeight="1"/>
    <row r="20" ht="37.5" customHeight="1"/>
    <row r="21" ht="25.5" customHeight="1"/>
    <row r="22" ht="25.5" customHeight="1"/>
    <row r="23" ht="49.5" customHeight="1"/>
    <row r="24" ht="37.5" customHeight="1"/>
    <row r="25" ht="25.5" customHeight="1"/>
    <row r="26" ht="25.5" customHeight="1"/>
    <row r="27" ht="49.5" customHeight="1"/>
    <row r="28" ht="37.5" customHeight="1"/>
    <row r="29" ht="25.5" customHeight="1"/>
    <row r="30" ht="25.5" customHeight="1"/>
    <row r="31" ht="49.5" customHeight="1"/>
    <row r="32" ht="37.5" customHeight="1"/>
    <row r="33" ht="25.5" customHeight="1"/>
    <row r="34" ht="25.5" customHeight="1"/>
    <row r="35" ht="49.5" customHeight="1"/>
    <row r="36" ht="37.5" customHeight="1"/>
    <row r="37" ht="25.5" customHeight="1"/>
    <row r="38" ht="25.5" customHeight="1"/>
    <row r="39" ht="49.5" customHeight="1"/>
    <row r="40" ht="25.5" customHeight="1"/>
    <row r="41" ht="25.5" customHeight="1"/>
    <row r="42" ht="25.5" customHeight="1"/>
    <row r="43" ht="49.5" customHeight="1"/>
    <row r="44" ht="25.5" customHeight="1"/>
    <row r="45" ht="25.5" customHeight="1"/>
    <row r="46" ht="25.5" customHeight="1"/>
    <row r="47" ht="49.5" customHeight="1"/>
    <row r="48" ht="15" customHeight="1"/>
    <row r="49" ht="15" customHeight="1"/>
    <row r="50" ht="49.5" customHeight="1"/>
    <row r="51" ht="49.5" customHeight="1"/>
    <row r="52" ht="49.5" customHeight="1"/>
    <row r="53" ht="49.5" customHeight="1"/>
    <row r="54" ht="49.5" customHeight="1"/>
    <row r="55" ht="25.5" customHeight="1"/>
    <row r="56" ht="37.5" customHeight="1"/>
    <row r="57" ht="49.5" customHeight="1"/>
  </sheetData>
  <mergeCells count="2">
    <mergeCell ref="A2:E2"/>
    <mergeCell ref="D3:E3"/>
  </mergeCells>
  <pageMargins left="0.393055555555556" right="0.354166666666667" top="0.984027777777778" bottom="0.984027777777778" header="0.511805555555556" footer="0.511805555555556"/>
  <pageSetup paperSize="9" scale="88" fitToHeight="0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Zeros="0" topLeftCell="A5" workbookViewId="0">
      <selection activeCell="G31" sqref="G31"/>
    </sheetView>
  </sheetViews>
  <sheetFormatPr defaultColWidth="9" defaultRowHeight="14.1" outlineLevelCol="4"/>
  <cols>
    <col min="1" max="1" width="30.5087719298246" style="22" customWidth="1"/>
    <col min="2" max="2" width="16.5" style="62" customWidth="1"/>
    <col min="3" max="4" width="16.5" style="23" customWidth="1"/>
    <col min="5" max="5" width="16.5" style="63" customWidth="1"/>
    <col min="6" max="16384" width="9" style="64"/>
  </cols>
  <sheetData>
    <row r="1" spans="1:5">
      <c r="A1" s="65" t="s">
        <v>916</v>
      </c>
      <c r="B1" s="66"/>
      <c r="C1" s="67"/>
      <c r="D1" s="68"/>
      <c r="E1" s="69"/>
    </row>
    <row r="2" ht="20.1" spans="1:5">
      <c r="A2" s="70" t="s">
        <v>917</v>
      </c>
      <c r="B2" s="71"/>
      <c r="C2" s="71"/>
      <c r="D2" s="71"/>
      <c r="E2" s="72"/>
    </row>
    <row r="3" ht="20.1" spans="1:5">
      <c r="A3" s="73"/>
      <c r="B3" s="74"/>
      <c r="C3" s="75"/>
      <c r="D3" s="76" t="s">
        <v>2</v>
      </c>
      <c r="E3" s="77"/>
    </row>
    <row r="4" ht="28.2" spans="1:5">
      <c r="A4" s="32" t="s">
        <v>126</v>
      </c>
      <c r="B4" s="33" t="s">
        <v>127</v>
      </c>
      <c r="C4" s="33" t="s">
        <v>99</v>
      </c>
      <c r="D4" s="33" t="s">
        <v>100</v>
      </c>
      <c r="E4" s="34" t="s">
        <v>128</v>
      </c>
    </row>
    <row r="5" s="58" customFormat="1" ht="18" customHeight="1" spans="1:5">
      <c r="A5" s="78" t="s">
        <v>918</v>
      </c>
      <c r="B5" s="79">
        <f>B6+B7+B8</f>
        <v>0</v>
      </c>
      <c r="C5" s="79">
        <f>C6+C7+C8</f>
        <v>0</v>
      </c>
      <c r="D5" s="79">
        <f>D6+D7+D8</f>
        <v>0</v>
      </c>
      <c r="E5" s="80"/>
    </row>
    <row r="6" ht="18" customHeight="1" spans="1:5">
      <c r="A6" s="81" t="s">
        <v>919</v>
      </c>
      <c r="B6" s="82"/>
      <c r="C6" s="83"/>
      <c r="D6" s="83"/>
      <c r="E6" s="84"/>
    </row>
    <row r="7" ht="18" customHeight="1" spans="1:5">
      <c r="A7" s="81" t="s">
        <v>920</v>
      </c>
      <c r="B7" s="82"/>
      <c r="C7" s="83"/>
      <c r="D7" s="83"/>
      <c r="E7" s="84"/>
    </row>
    <row r="8" ht="18" customHeight="1" spans="1:5">
      <c r="A8" s="81" t="s">
        <v>921</v>
      </c>
      <c r="B8" s="82"/>
      <c r="C8" s="83"/>
      <c r="D8" s="83"/>
      <c r="E8" s="84"/>
    </row>
    <row r="9" s="58" customFormat="1" ht="18" customHeight="1" spans="1:5">
      <c r="A9" s="78" t="s">
        <v>922</v>
      </c>
      <c r="B9" s="79">
        <f>B10+B11+B12</f>
        <v>2697.07</v>
      </c>
      <c r="C9" s="79">
        <f>C10+C11+C12</f>
        <v>2492.97</v>
      </c>
      <c r="D9" s="79">
        <f>D10+D11+D12</f>
        <v>3055.03</v>
      </c>
      <c r="E9" s="80">
        <f>(D9-C9)/C9</f>
        <v>0.225457987861868</v>
      </c>
    </row>
    <row r="10" ht="18" customHeight="1" spans="1:5">
      <c r="A10" s="81" t="s">
        <v>919</v>
      </c>
      <c r="B10" s="83">
        <v>586.99</v>
      </c>
      <c r="C10" s="83">
        <v>450.27</v>
      </c>
      <c r="D10" s="83">
        <v>465</v>
      </c>
      <c r="E10" s="84">
        <f>(D10-C10)/C10</f>
        <v>0.0327137051102672</v>
      </c>
    </row>
    <row r="11" ht="18" customHeight="1" spans="1:5">
      <c r="A11" s="81" t="s">
        <v>920</v>
      </c>
      <c r="B11" s="83">
        <v>1936.85</v>
      </c>
      <c r="C11" s="83">
        <v>1812</v>
      </c>
      <c r="D11" s="83">
        <v>2346</v>
      </c>
      <c r="E11" s="84">
        <f>(D11-C11)/C11</f>
        <v>0.294701986754967</v>
      </c>
    </row>
    <row r="12" ht="18" customHeight="1" spans="1:5">
      <c r="A12" s="81" t="s">
        <v>921</v>
      </c>
      <c r="B12" s="83">
        <v>173.23</v>
      </c>
      <c r="C12" s="83">
        <v>230.7</v>
      </c>
      <c r="D12" s="83">
        <v>244.03</v>
      </c>
      <c r="E12" s="84">
        <f>(D12-C12)/C12</f>
        <v>0.0577806675335935</v>
      </c>
    </row>
    <row r="13" s="58" customFormat="1" ht="18" customHeight="1" spans="1:5">
      <c r="A13" s="78" t="s">
        <v>923</v>
      </c>
      <c r="B13" s="79">
        <f>B14+B15+B16</f>
        <v>0</v>
      </c>
      <c r="C13" s="79">
        <f>C14+C15+C16</f>
        <v>0</v>
      </c>
      <c r="D13" s="79">
        <f>D14+D15+D16</f>
        <v>0</v>
      </c>
      <c r="E13" s="80"/>
    </row>
    <row r="14" ht="18" customHeight="1" spans="1:5">
      <c r="A14" s="81" t="s">
        <v>919</v>
      </c>
      <c r="B14" s="82"/>
      <c r="C14" s="83"/>
      <c r="D14" s="83"/>
      <c r="E14" s="80"/>
    </row>
    <row r="15" ht="18" customHeight="1" spans="1:5">
      <c r="A15" s="81" t="s">
        <v>920</v>
      </c>
      <c r="B15" s="82"/>
      <c r="C15" s="83"/>
      <c r="D15" s="83"/>
      <c r="E15" s="80"/>
    </row>
    <row r="16" ht="18" customHeight="1" spans="1:5">
      <c r="A16" s="81" t="s">
        <v>921</v>
      </c>
      <c r="B16" s="82"/>
      <c r="C16" s="83"/>
      <c r="D16" s="83"/>
      <c r="E16" s="80"/>
    </row>
    <row r="17" s="58" customFormat="1" ht="18" customHeight="1" spans="1:5">
      <c r="A17" s="78" t="s">
        <v>924</v>
      </c>
      <c r="B17" s="79">
        <f>B18+B19+B20</f>
        <v>0</v>
      </c>
      <c r="C17" s="79">
        <f>C18+C19+C20</f>
        <v>0</v>
      </c>
      <c r="D17" s="79">
        <f>D18+D19+D20</f>
        <v>0</v>
      </c>
      <c r="E17" s="80"/>
    </row>
    <row r="18" ht="18" customHeight="1" spans="1:5">
      <c r="A18" s="81" t="s">
        <v>919</v>
      </c>
      <c r="B18" s="82"/>
      <c r="C18" s="83"/>
      <c r="D18" s="83"/>
      <c r="E18" s="80"/>
    </row>
    <row r="19" ht="18" customHeight="1" spans="1:5">
      <c r="A19" s="81" t="s">
        <v>920</v>
      </c>
      <c r="B19" s="82"/>
      <c r="C19" s="83"/>
      <c r="D19" s="83"/>
      <c r="E19" s="80"/>
    </row>
    <row r="20" ht="18" customHeight="1" spans="1:5">
      <c r="A20" s="81" t="s">
        <v>921</v>
      </c>
      <c r="B20" s="82"/>
      <c r="C20" s="83"/>
      <c r="D20" s="83"/>
      <c r="E20" s="80"/>
    </row>
    <row r="21" s="58" customFormat="1" ht="18" customHeight="1" spans="1:5">
      <c r="A21" s="78" t="s">
        <v>925</v>
      </c>
      <c r="B21" s="79">
        <f>B22+B23+B24</f>
        <v>0</v>
      </c>
      <c r="C21" s="79">
        <f>C22+C23+C24</f>
        <v>0</v>
      </c>
      <c r="D21" s="79">
        <f>D22+D23+D24</f>
        <v>0</v>
      </c>
      <c r="E21" s="80"/>
    </row>
    <row r="22" ht="18" customHeight="1" spans="1:5">
      <c r="A22" s="81" t="s">
        <v>919</v>
      </c>
      <c r="B22" s="82"/>
      <c r="C22" s="83"/>
      <c r="D22" s="83"/>
      <c r="E22" s="80"/>
    </row>
    <row r="23" ht="18" customHeight="1" spans="1:5">
      <c r="A23" s="81" t="s">
        <v>920</v>
      </c>
      <c r="B23" s="82"/>
      <c r="C23" s="83"/>
      <c r="D23" s="83"/>
      <c r="E23" s="80"/>
    </row>
    <row r="24" ht="18" customHeight="1" spans="1:5">
      <c r="A24" s="81" t="s">
        <v>921</v>
      </c>
      <c r="B24" s="82"/>
      <c r="C24" s="83"/>
      <c r="D24" s="83"/>
      <c r="E24" s="80"/>
    </row>
    <row r="25" s="58" customFormat="1" ht="18" customHeight="1" spans="1:5">
      <c r="A25" s="78" t="s">
        <v>926</v>
      </c>
      <c r="B25" s="79">
        <f>B26+B27+B28</f>
        <v>0</v>
      </c>
      <c r="C25" s="79">
        <f>C26+C27+C28</f>
        <v>0</v>
      </c>
      <c r="D25" s="79">
        <f>D26+D27+D28</f>
        <v>0</v>
      </c>
      <c r="E25" s="80"/>
    </row>
    <row r="26" ht="18" customHeight="1" spans="1:5">
      <c r="A26" s="81" t="s">
        <v>919</v>
      </c>
      <c r="B26" s="82"/>
      <c r="C26" s="83"/>
      <c r="D26" s="83"/>
      <c r="E26" s="80"/>
    </row>
    <row r="27" ht="18" customHeight="1" spans="1:5">
      <c r="A27" s="81" t="s">
        <v>920</v>
      </c>
      <c r="B27" s="82"/>
      <c r="C27" s="83"/>
      <c r="D27" s="83"/>
      <c r="E27" s="80"/>
    </row>
    <row r="28" ht="18" customHeight="1" spans="1:5">
      <c r="A28" s="81" t="s">
        <v>921</v>
      </c>
      <c r="B28" s="82"/>
      <c r="C28" s="83"/>
      <c r="D28" s="83"/>
      <c r="E28" s="80"/>
    </row>
    <row r="29" s="58" customFormat="1" ht="18" customHeight="1" spans="1:5">
      <c r="A29" s="78" t="s">
        <v>927</v>
      </c>
      <c r="B29" s="79">
        <f>B30+B31+B32</f>
        <v>0</v>
      </c>
      <c r="C29" s="79">
        <f>C30+C31+C32</f>
        <v>0</v>
      </c>
      <c r="D29" s="79">
        <f>D30+D31+D32</f>
        <v>0</v>
      </c>
      <c r="E29" s="80"/>
    </row>
    <row r="30" s="59" customFormat="1" ht="18" customHeight="1" spans="1:5">
      <c r="A30" s="81" t="s">
        <v>919</v>
      </c>
      <c r="B30" s="82"/>
      <c r="C30" s="83"/>
      <c r="D30" s="83"/>
      <c r="E30" s="80"/>
    </row>
    <row r="31" s="59" customFormat="1" ht="18" customHeight="1" spans="1:5">
      <c r="A31" s="81" t="s">
        <v>920</v>
      </c>
      <c r="B31" s="82"/>
      <c r="C31" s="83"/>
      <c r="D31" s="83"/>
      <c r="E31" s="80"/>
    </row>
    <row r="32" s="59" customFormat="1" ht="18" customHeight="1" spans="1:5">
      <c r="A32" s="81" t="s">
        <v>921</v>
      </c>
      <c r="B32" s="82"/>
      <c r="C32" s="83"/>
      <c r="D32" s="83"/>
      <c r="E32" s="80"/>
    </row>
    <row r="33" s="60" customFormat="1" ht="18" customHeight="1" spans="1:5">
      <c r="A33" s="85" t="s">
        <v>912</v>
      </c>
      <c r="B33" s="79">
        <f>B5+B9+B13+B17+B21+B25+B29</f>
        <v>2697.07</v>
      </c>
      <c r="C33" s="79">
        <f>C5+C9+C13+C17+C21+C25+C29</f>
        <v>2492.97</v>
      </c>
      <c r="D33" s="79">
        <f>D5+D9+D13+D17+D21+D25+D29</f>
        <v>3055.03</v>
      </c>
      <c r="E33" s="80">
        <f>(D33-C33)/C33</f>
        <v>0.225457987861868</v>
      </c>
    </row>
    <row r="34" s="58" customFormat="1" ht="18" customHeight="1" spans="1:5">
      <c r="A34" s="78" t="s">
        <v>928</v>
      </c>
      <c r="B34" s="86">
        <f>B35+B36+B37+B38+B39+B40+B41</f>
        <v>88774</v>
      </c>
      <c r="C34" s="86">
        <f>C35+C36+C37+C38+C39+C40+C41</f>
        <v>8810</v>
      </c>
      <c r="D34" s="86">
        <f>D35+D36+D37+D38+D39+D40+D41</f>
        <v>9085</v>
      </c>
      <c r="E34" s="80">
        <f>(D34-C34)/C34</f>
        <v>0.0312145289443814</v>
      </c>
    </row>
    <row r="35" s="59" customFormat="1" ht="18" customHeight="1" spans="1:5">
      <c r="A35" s="81" t="s">
        <v>929</v>
      </c>
      <c r="B35" s="83"/>
      <c r="C35" s="83"/>
      <c r="D35" s="83"/>
      <c r="E35" s="80"/>
    </row>
    <row r="36" s="59" customFormat="1" ht="18" customHeight="1" spans="1:5">
      <c r="A36" s="81" t="s">
        <v>930</v>
      </c>
      <c r="B36" s="83">
        <v>88774</v>
      </c>
      <c r="C36" s="83">
        <v>8810</v>
      </c>
      <c r="D36" s="83">
        <v>9085</v>
      </c>
      <c r="E36" s="84">
        <f>(D36-C36)/C36</f>
        <v>0.0312145289443814</v>
      </c>
    </row>
    <row r="37" s="59" customFormat="1" ht="18" customHeight="1" spans="1:5">
      <c r="A37" s="81" t="s">
        <v>931</v>
      </c>
      <c r="B37" s="82"/>
      <c r="C37" s="83"/>
      <c r="D37" s="83"/>
      <c r="E37" s="80"/>
    </row>
    <row r="38" s="59" customFormat="1" ht="18" customHeight="1" spans="1:5">
      <c r="A38" s="81" t="s">
        <v>932</v>
      </c>
      <c r="B38" s="82"/>
      <c r="C38" s="83"/>
      <c r="D38" s="83"/>
      <c r="E38" s="80"/>
    </row>
    <row r="39" s="59" customFormat="1" ht="18" customHeight="1" spans="1:5">
      <c r="A39" s="81" t="s">
        <v>933</v>
      </c>
      <c r="B39" s="82"/>
      <c r="C39" s="83"/>
      <c r="D39" s="83"/>
      <c r="E39" s="80"/>
    </row>
    <row r="40" ht="18" customHeight="1" spans="1:5">
      <c r="A40" s="81" t="s">
        <v>934</v>
      </c>
      <c r="B40" s="82"/>
      <c r="C40" s="46"/>
      <c r="D40" s="46"/>
      <c r="E40" s="80"/>
    </row>
    <row r="41" customFormat="1" ht="18" customHeight="1" spans="1:5">
      <c r="A41" s="81" t="s">
        <v>935</v>
      </c>
      <c r="B41" s="82"/>
      <c r="C41" s="46"/>
      <c r="D41" s="46"/>
      <c r="E41" s="80"/>
    </row>
    <row r="42" s="61" customFormat="1" ht="18" customHeight="1" spans="1:5">
      <c r="A42" s="87" t="s">
        <v>518</v>
      </c>
      <c r="B42" s="88">
        <f>B33+B34</f>
        <v>91471.07</v>
      </c>
      <c r="C42" s="88">
        <f>C33+C34</f>
        <v>11302.97</v>
      </c>
      <c r="D42" s="88">
        <f>D33+D34</f>
        <v>12140.03</v>
      </c>
      <c r="E42" s="80">
        <f>(D42-C42)/C42</f>
        <v>0.0740566417499119</v>
      </c>
    </row>
  </sheetData>
  <mergeCells count="2">
    <mergeCell ref="A2:E2"/>
    <mergeCell ref="D3:E3"/>
  </mergeCells>
  <pageMargins left="0.354166666666667" right="0.354166666666667" top="0.511805555555556" bottom="0.432638888888889" header="0.5" footer="0.31458333333333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11" workbookViewId="0">
      <selection activeCell="I33" sqref="I33"/>
    </sheetView>
  </sheetViews>
  <sheetFormatPr defaultColWidth="9" defaultRowHeight="14.1" outlineLevelCol="5"/>
  <cols>
    <col min="1" max="1" width="33.7719298245614" customWidth="1"/>
    <col min="2" max="4" width="16.6228070175439" style="23" customWidth="1"/>
    <col min="5" max="5" width="13.1228070175439" customWidth="1"/>
  </cols>
  <sheetData>
    <row r="1" spans="1:5">
      <c r="A1" s="24" t="s">
        <v>936</v>
      </c>
      <c r="B1" s="25"/>
      <c r="C1" s="25"/>
      <c r="D1" s="26"/>
      <c r="E1" s="27"/>
    </row>
    <row r="2" ht="20.25" customHeight="1" spans="1:5">
      <c r="A2" s="28" t="s">
        <v>937</v>
      </c>
      <c r="B2" s="29"/>
      <c r="C2" s="29"/>
      <c r="D2" s="29"/>
      <c r="E2" s="28"/>
    </row>
    <row r="3" ht="21.75" customHeight="1" spans="1:5">
      <c r="A3" s="28"/>
      <c r="B3" s="29"/>
      <c r="C3" s="26"/>
      <c r="D3" s="30" t="s">
        <v>2</v>
      </c>
      <c r="E3" s="31"/>
    </row>
    <row r="4" ht="30" customHeight="1" spans="1:5">
      <c r="A4" s="32" t="s">
        <v>126</v>
      </c>
      <c r="B4" s="33" t="s">
        <v>127</v>
      </c>
      <c r="C4" s="33" t="s">
        <v>99</v>
      </c>
      <c r="D4" s="33" t="s">
        <v>100</v>
      </c>
      <c r="E4" s="34" t="s">
        <v>128</v>
      </c>
    </row>
    <row r="5" ht="19" customHeight="1" spans="1:6">
      <c r="A5" s="35" t="s">
        <v>938</v>
      </c>
      <c r="B5" s="36"/>
      <c r="C5" s="37"/>
      <c r="D5" s="37"/>
      <c r="E5" s="38"/>
      <c r="F5" s="39"/>
    </row>
    <row r="6" ht="19" customHeight="1" spans="1:6">
      <c r="A6" s="40" t="s">
        <v>939</v>
      </c>
      <c r="B6" s="41"/>
      <c r="C6" s="37"/>
      <c r="D6" s="37"/>
      <c r="E6" s="38"/>
      <c r="F6" s="39"/>
    </row>
    <row r="7" ht="19" customHeight="1" spans="1:6">
      <c r="A7" s="40" t="s">
        <v>940</v>
      </c>
      <c r="B7" s="41"/>
      <c r="C7" s="37"/>
      <c r="D7" s="37"/>
      <c r="E7" s="38"/>
      <c r="F7" s="39"/>
    </row>
    <row r="8" s="21" customFormat="1" ht="19" customHeight="1" spans="1:6">
      <c r="A8" s="42" t="s">
        <v>941</v>
      </c>
      <c r="B8" s="43">
        <f>B9+B10</f>
        <v>1963.22</v>
      </c>
      <c r="C8" s="43">
        <f>C9+C10</f>
        <v>2219.1</v>
      </c>
      <c r="D8" s="43">
        <f>D9+D10</f>
        <v>2358.85</v>
      </c>
      <c r="E8" s="34">
        <f>(D8-C8)/C8</f>
        <v>0.0629759812536614</v>
      </c>
      <c r="F8" s="44"/>
    </row>
    <row r="9" ht="19" customHeight="1" spans="1:6">
      <c r="A9" s="45" t="s">
        <v>939</v>
      </c>
      <c r="B9" s="46">
        <v>1895.71</v>
      </c>
      <c r="C9" s="46">
        <v>2149.6</v>
      </c>
      <c r="D9" s="46">
        <v>2253.48</v>
      </c>
      <c r="E9" s="47">
        <f>(D9-C9)/C9</f>
        <v>0.0483252698176405</v>
      </c>
      <c r="F9" s="39"/>
    </row>
    <row r="10" ht="19" customHeight="1" spans="1:6">
      <c r="A10" s="45" t="s">
        <v>940</v>
      </c>
      <c r="B10" s="46">
        <v>67.51</v>
      </c>
      <c r="C10" s="46">
        <v>69.5</v>
      </c>
      <c r="D10" s="46">
        <v>105.37</v>
      </c>
      <c r="E10" s="47">
        <f>(D10-C10)/C10</f>
        <v>0.516115107913669</v>
      </c>
      <c r="F10" s="39"/>
    </row>
    <row r="11" ht="19" customHeight="1" spans="1:6">
      <c r="A11" s="48" t="s">
        <v>942</v>
      </c>
      <c r="B11" s="36"/>
      <c r="C11" s="37"/>
      <c r="D11" s="37"/>
      <c r="E11" s="47"/>
      <c r="F11" s="39"/>
    </row>
    <row r="12" ht="19" customHeight="1" spans="1:6">
      <c r="A12" s="40" t="s">
        <v>939</v>
      </c>
      <c r="B12" s="41"/>
      <c r="C12" s="37"/>
      <c r="D12" s="37"/>
      <c r="E12" s="47"/>
      <c r="F12" s="39"/>
    </row>
    <row r="13" ht="19" customHeight="1" spans="1:6">
      <c r="A13" s="40" t="s">
        <v>940</v>
      </c>
      <c r="B13" s="41"/>
      <c r="C13" s="37"/>
      <c r="D13" s="37"/>
      <c r="E13" s="47"/>
      <c r="F13" s="39"/>
    </row>
    <row r="14" ht="19" customHeight="1" spans="1:6">
      <c r="A14" s="35" t="s">
        <v>943</v>
      </c>
      <c r="B14" s="36"/>
      <c r="C14" s="37"/>
      <c r="D14" s="37"/>
      <c r="E14" s="47"/>
      <c r="F14" s="39"/>
    </row>
    <row r="15" ht="19" customHeight="1" spans="1:6">
      <c r="A15" s="45" t="s">
        <v>939</v>
      </c>
      <c r="B15" s="41"/>
      <c r="C15" s="37"/>
      <c r="D15" s="37"/>
      <c r="E15" s="47"/>
      <c r="F15" s="39"/>
    </row>
    <row r="16" ht="19" customHeight="1" spans="1:6">
      <c r="A16" s="45" t="s">
        <v>940</v>
      </c>
      <c r="B16" s="41"/>
      <c r="C16" s="37"/>
      <c r="D16" s="37"/>
      <c r="E16" s="47"/>
      <c r="F16" s="39"/>
    </row>
    <row r="17" ht="19" customHeight="1" spans="1:6">
      <c r="A17" s="48" t="s">
        <v>944</v>
      </c>
      <c r="B17" s="36"/>
      <c r="C17" s="37"/>
      <c r="D17" s="37"/>
      <c r="E17" s="47"/>
      <c r="F17" s="39"/>
    </row>
    <row r="18" ht="19" customHeight="1" spans="1:6">
      <c r="A18" s="40" t="s">
        <v>939</v>
      </c>
      <c r="B18" s="41"/>
      <c r="C18" s="37"/>
      <c r="D18" s="37"/>
      <c r="E18" s="47"/>
      <c r="F18" s="39"/>
    </row>
    <row r="19" ht="19" customHeight="1" spans="1:6">
      <c r="A19" s="40" t="s">
        <v>940</v>
      </c>
      <c r="B19" s="41"/>
      <c r="C19" s="37"/>
      <c r="D19" s="37"/>
      <c r="E19" s="47"/>
      <c r="F19" s="39"/>
    </row>
    <row r="20" ht="19" customHeight="1" spans="1:6">
      <c r="A20" s="35" t="s">
        <v>945</v>
      </c>
      <c r="B20" s="36"/>
      <c r="C20" s="37"/>
      <c r="D20" s="37"/>
      <c r="E20" s="47"/>
      <c r="F20" s="39"/>
    </row>
    <row r="21" ht="19" customHeight="1" spans="1:6">
      <c r="A21" s="40" t="s">
        <v>939</v>
      </c>
      <c r="B21" s="41"/>
      <c r="C21" s="37"/>
      <c r="D21" s="37"/>
      <c r="E21" s="47"/>
      <c r="F21" s="39"/>
    </row>
    <row r="22" ht="19" customHeight="1" spans="1:6">
      <c r="A22" s="40" t="s">
        <v>940</v>
      </c>
      <c r="B22" s="41"/>
      <c r="C22" s="37"/>
      <c r="D22" s="37"/>
      <c r="E22" s="47"/>
      <c r="F22" s="39"/>
    </row>
    <row r="23" ht="19" customHeight="1" spans="1:6">
      <c r="A23" s="35" t="s">
        <v>946</v>
      </c>
      <c r="B23" s="36"/>
      <c r="C23" s="37"/>
      <c r="D23" s="37"/>
      <c r="E23" s="47"/>
      <c r="F23" s="39"/>
    </row>
    <row r="24" ht="19" customHeight="1" spans="1:6">
      <c r="A24" s="40" t="s">
        <v>939</v>
      </c>
      <c r="B24" s="41"/>
      <c r="C24" s="37"/>
      <c r="D24" s="37"/>
      <c r="E24" s="47"/>
      <c r="F24" s="39"/>
    </row>
    <row r="25" s="22" customFormat="1" ht="19" customHeight="1" spans="1:6">
      <c r="A25" s="49" t="s">
        <v>947</v>
      </c>
      <c r="B25" s="50"/>
      <c r="C25" s="37"/>
      <c r="D25" s="37"/>
      <c r="E25" s="47"/>
      <c r="F25" s="51"/>
    </row>
    <row r="26" ht="19" customHeight="1" spans="1:6">
      <c r="A26" s="40" t="s">
        <v>948</v>
      </c>
      <c r="B26" s="41"/>
      <c r="C26" s="37"/>
      <c r="D26" s="37"/>
      <c r="E26" s="47"/>
      <c r="F26" s="39"/>
    </row>
    <row r="27" ht="19" customHeight="1" spans="1:6">
      <c r="A27" s="40" t="s">
        <v>502</v>
      </c>
      <c r="B27" s="41"/>
      <c r="C27" s="37"/>
      <c r="D27" s="37"/>
      <c r="E27" s="47"/>
      <c r="F27" s="39"/>
    </row>
    <row r="28" ht="19" customHeight="1" spans="1:6">
      <c r="A28" s="52" t="s">
        <v>912</v>
      </c>
      <c r="B28" s="53">
        <f>B8</f>
        <v>1963.22</v>
      </c>
      <c r="C28" s="53">
        <f>C8</f>
        <v>2219.1</v>
      </c>
      <c r="D28" s="53">
        <f>D8</f>
        <v>2358.85</v>
      </c>
      <c r="E28" s="34">
        <f>(D28-C28)/C28</f>
        <v>0.0629759812536614</v>
      </c>
      <c r="F28" s="39"/>
    </row>
    <row r="29" s="21" customFormat="1" ht="19" customHeight="1" spans="1:6">
      <c r="A29" s="54" t="s">
        <v>928</v>
      </c>
      <c r="B29" s="53">
        <f>B30+B31+B32+B33+B34+B35+B36</f>
        <v>9611.25</v>
      </c>
      <c r="C29" s="53">
        <f>C30+C31+C32+C33+C34+C35+C36</f>
        <v>9084.95</v>
      </c>
      <c r="D29" s="53">
        <f>D30+D31+D32+D33+D34+D35+D36</f>
        <v>9783.37</v>
      </c>
      <c r="E29" s="34">
        <f>(D29-C29)/C29</f>
        <v>0.0768765926064535</v>
      </c>
      <c r="F29" s="44"/>
    </row>
    <row r="30" ht="19" customHeight="1" spans="1:6">
      <c r="A30" s="48" t="s">
        <v>949</v>
      </c>
      <c r="B30" s="41"/>
      <c r="C30" s="37"/>
      <c r="D30" s="37"/>
      <c r="E30" s="47"/>
      <c r="F30" s="39"/>
    </row>
    <row r="31" ht="19" customHeight="1" spans="1:6">
      <c r="A31" s="48" t="s">
        <v>950</v>
      </c>
      <c r="B31" s="37">
        <v>9611.25</v>
      </c>
      <c r="C31" s="37">
        <v>9084.95</v>
      </c>
      <c r="D31" s="37">
        <v>9783.37</v>
      </c>
      <c r="E31" s="47">
        <f>(D31-C31)/C31</f>
        <v>0.0768765926064535</v>
      </c>
      <c r="F31" s="39"/>
    </row>
    <row r="32" ht="19" customHeight="1" spans="1:6">
      <c r="A32" s="48" t="s">
        <v>951</v>
      </c>
      <c r="B32" s="41"/>
      <c r="C32" s="37"/>
      <c r="D32" s="37"/>
      <c r="E32" s="47"/>
      <c r="F32" s="39"/>
    </row>
    <row r="33" ht="19" customHeight="1" spans="1:6">
      <c r="A33" s="48" t="s">
        <v>952</v>
      </c>
      <c r="B33" s="41"/>
      <c r="C33" s="37"/>
      <c r="D33" s="37"/>
      <c r="E33" s="47"/>
      <c r="F33" s="39"/>
    </row>
    <row r="34" ht="19" customHeight="1" spans="1:6">
      <c r="A34" s="48" t="s">
        <v>953</v>
      </c>
      <c r="B34" s="41"/>
      <c r="C34" s="37"/>
      <c r="D34" s="37"/>
      <c r="E34" s="47"/>
      <c r="F34" s="39"/>
    </row>
    <row r="35" ht="19" customHeight="1" spans="1:6">
      <c r="A35" s="40" t="s">
        <v>954</v>
      </c>
      <c r="B35" s="41"/>
      <c r="C35" s="37"/>
      <c r="D35" s="37"/>
      <c r="E35" s="47"/>
      <c r="F35" s="39"/>
    </row>
    <row r="36" ht="19" customHeight="1" spans="1:6">
      <c r="A36" s="55" t="s">
        <v>955</v>
      </c>
      <c r="B36" s="56"/>
      <c r="C36" s="37"/>
      <c r="D36" s="37"/>
      <c r="E36" s="47"/>
      <c r="F36" s="39"/>
    </row>
    <row r="37" ht="19" customHeight="1" spans="1:5">
      <c r="A37" s="42" t="s">
        <v>915</v>
      </c>
      <c r="B37" s="57">
        <f>B28+B29</f>
        <v>11574.47</v>
      </c>
      <c r="C37" s="57">
        <f>C28+C29</f>
        <v>11304.05</v>
      </c>
      <c r="D37" s="57">
        <f>D28+D29</f>
        <v>12142.22</v>
      </c>
      <c r="E37" s="34">
        <f>(D37-C37)/C37</f>
        <v>0.0741477612006316</v>
      </c>
    </row>
  </sheetData>
  <mergeCells count="2">
    <mergeCell ref="A2:E2"/>
    <mergeCell ref="D3:E3"/>
  </mergeCells>
  <pageMargins left="0.393055555555556" right="0.393055555555556" top="0.472222222222222" bottom="0.432638888888889" header="0.5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4"/>
  <sheetViews>
    <sheetView showZeros="0" workbookViewId="0">
      <pane ySplit="4" topLeftCell="A45" activePane="bottomLeft" state="frozen"/>
      <selection/>
      <selection pane="bottomLeft" activeCell="E59" sqref="E59"/>
    </sheetView>
  </sheetViews>
  <sheetFormatPr defaultColWidth="9" defaultRowHeight="14.1" outlineLevelCol="4"/>
  <cols>
    <col min="1" max="1" width="29.1228070175439" customWidth="1"/>
    <col min="2" max="2" width="15.6228070175439" style="13" customWidth="1"/>
    <col min="3" max="4" width="16.8771929824561" style="13" customWidth="1"/>
    <col min="5" max="5" width="16.8771929824561" customWidth="1"/>
  </cols>
  <sheetData>
    <row r="1" spans="1:5">
      <c r="A1" s="275" t="s">
        <v>96</v>
      </c>
      <c r="B1" s="289"/>
      <c r="C1" s="289"/>
      <c r="D1" s="290"/>
      <c r="E1" s="291"/>
    </row>
    <row r="2" ht="20.1" spans="1:5">
      <c r="A2" s="28" t="s">
        <v>97</v>
      </c>
      <c r="B2" s="292"/>
      <c r="C2" s="292"/>
      <c r="D2" s="292"/>
      <c r="E2" s="28"/>
    </row>
    <row r="3" ht="20.1" spans="1:5">
      <c r="A3" s="28"/>
      <c r="B3" s="292"/>
      <c r="C3" s="290"/>
      <c r="D3" s="293" t="s">
        <v>2</v>
      </c>
      <c r="E3" s="130"/>
    </row>
    <row r="4" ht="30" customHeight="1" spans="1:5">
      <c r="A4" s="105" t="s">
        <v>5</v>
      </c>
      <c r="B4" s="282" t="s">
        <v>98</v>
      </c>
      <c r="C4" s="282" t="s">
        <v>99</v>
      </c>
      <c r="D4" s="282" t="s">
        <v>100</v>
      </c>
      <c r="E4" s="105" t="s">
        <v>101</v>
      </c>
    </row>
    <row r="5" ht="18" customHeight="1" spans="1:5">
      <c r="A5" s="101" t="s">
        <v>7</v>
      </c>
      <c r="B5" s="282">
        <f>B6+B7+B8+B9+B10+B11+B12+B13+B14+B15+B16+B17+B18+B19+B20+B21+B22+B23+B24+B25</f>
        <v>10441</v>
      </c>
      <c r="C5" s="282">
        <f>C6+C7+C8+C9+C10+C11+C12+C13+C14+C15+C16+C17+C18+C19+C20+C21+C22+C23+C24+C25</f>
        <v>10580</v>
      </c>
      <c r="D5" s="282">
        <f>D6+D7+D8+D9+D10+D11+D12+D13+D14+D15+D16+D17+D18+D19+D20+D21+D22+D23+D24+D25</f>
        <v>10845</v>
      </c>
      <c r="E5" s="34">
        <f>(D5-C5)/C5</f>
        <v>0.025047258979206</v>
      </c>
    </row>
    <row r="6" ht="18" customHeight="1" spans="1:5">
      <c r="A6" s="288" t="s">
        <v>9</v>
      </c>
      <c r="B6" s="273">
        <v>5181</v>
      </c>
      <c r="C6" s="273">
        <v>5428</v>
      </c>
      <c r="D6" s="273">
        <v>5495</v>
      </c>
      <c r="E6" s="47">
        <f t="shared" ref="E6:E25" si="0">(D6-C6)/C6</f>
        <v>0.012343404568902</v>
      </c>
    </row>
    <row r="7" ht="18" customHeight="1" spans="1:5">
      <c r="A7" s="288" t="s">
        <v>11</v>
      </c>
      <c r="B7" s="273"/>
      <c r="C7" s="294"/>
      <c r="D7" s="273"/>
      <c r="E7" s="47"/>
    </row>
    <row r="8" ht="18" customHeight="1" spans="1:5">
      <c r="A8" s="288" t="s">
        <v>13</v>
      </c>
      <c r="B8" s="273">
        <v>900</v>
      </c>
      <c r="C8" s="273">
        <v>789</v>
      </c>
      <c r="D8" s="273">
        <v>790</v>
      </c>
      <c r="E8" s="47">
        <f t="shared" si="0"/>
        <v>0.00126742712294043</v>
      </c>
    </row>
    <row r="9" ht="18" customHeight="1" spans="1:5">
      <c r="A9" s="288" t="s">
        <v>15</v>
      </c>
      <c r="B9" s="273"/>
      <c r="C9" s="294"/>
      <c r="D9" s="273"/>
      <c r="E9" s="47"/>
    </row>
    <row r="10" ht="18" customHeight="1" spans="1:5">
      <c r="A10" s="288" t="s">
        <v>17</v>
      </c>
      <c r="B10" s="273">
        <v>1320</v>
      </c>
      <c r="C10" s="273">
        <v>910</v>
      </c>
      <c r="D10" s="273">
        <v>920</v>
      </c>
      <c r="E10" s="47">
        <f t="shared" si="0"/>
        <v>0.010989010989011</v>
      </c>
    </row>
    <row r="11" ht="18" customHeight="1" spans="1:5">
      <c r="A11" s="288" t="s">
        <v>19</v>
      </c>
      <c r="B11" s="273"/>
      <c r="C11" s="294"/>
      <c r="D11" s="273"/>
      <c r="E11" s="47"/>
    </row>
    <row r="12" ht="18" customHeight="1" spans="1:5">
      <c r="A12" s="288" t="s">
        <v>21</v>
      </c>
      <c r="B12" s="273">
        <v>1050</v>
      </c>
      <c r="C12" s="273">
        <v>1027</v>
      </c>
      <c r="D12" s="273">
        <v>1050</v>
      </c>
      <c r="E12" s="47">
        <f t="shared" si="0"/>
        <v>0.0223953261927945</v>
      </c>
    </row>
    <row r="13" ht="18" customHeight="1" spans="1:5">
      <c r="A13" s="288" t="s">
        <v>23</v>
      </c>
      <c r="B13" s="273">
        <v>250</v>
      </c>
      <c r="C13" s="273">
        <v>421</v>
      </c>
      <c r="D13" s="273">
        <v>430</v>
      </c>
      <c r="E13" s="47">
        <f t="shared" si="0"/>
        <v>0.0213776722090261</v>
      </c>
    </row>
    <row r="14" ht="18" customHeight="1" spans="1:5">
      <c r="A14" s="288" t="s">
        <v>25</v>
      </c>
      <c r="B14" s="273">
        <v>100</v>
      </c>
      <c r="C14" s="273">
        <v>114</v>
      </c>
      <c r="D14" s="273">
        <v>120</v>
      </c>
      <c r="E14" s="47">
        <f t="shared" si="0"/>
        <v>0.0526315789473684</v>
      </c>
    </row>
    <row r="15" ht="18" customHeight="1" spans="1:5">
      <c r="A15" s="288" t="s">
        <v>27</v>
      </c>
      <c r="B15" s="273">
        <v>50</v>
      </c>
      <c r="C15" s="273">
        <v>59</v>
      </c>
      <c r="D15" s="273">
        <v>60</v>
      </c>
      <c r="E15" s="47">
        <f t="shared" si="0"/>
        <v>0.0169491525423729</v>
      </c>
    </row>
    <row r="16" ht="18" customHeight="1" spans="1:5">
      <c r="A16" s="288" t="s">
        <v>29</v>
      </c>
      <c r="B16" s="273">
        <v>100</v>
      </c>
      <c r="C16" s="273">
        <v>228</v>
      </c>
      <c r="D16" s="273">
        <v>380</v>
      </c>
      <c r="E16" s="47"/>
    </row>
    <row r="17" ht="18" customHeight="1" spans="1:5">
      <c r="A17" s="288" t="s">
        <v>31</v>
      </c>
      <c r="B17" s="273">
        <v>1100</v>
      </c>
      <c r="C17" s="273">
        <v>929</v>
      </c>
      <c r="D17" s="273">
        <v>920</v>
      </c>
      <c r="E17" s="47">
        <f t="shared" si="0"/>
        <v>-0.00968783638320775</v>
      </c>
    </row>
    <row r="18" ht="18" customHeight="1" spans="1:5">
      <c r="A18" s="288" t="s">
        <v>33</v>
      </c>
      <c r="B18" s="273"/>
      <c r="C18" s="294"/>
      <c r="D18" s="273"/>
      <c r="E18" s="47"/>
    </row>
    <row r="19" ht="18" customHeight="1" spans="1:5">
      <c r="A19" s="288" t="s">
        <v>35</v>
      </c>
      <c r="B19" s="273"/>
      <c r="C19" s="294"/>
      <c r="D19" s="273"/>
      <c r="E19" s="47"/>
    </row>
    <row r="20" ht="18" customHeight="1" spans="1:5">
      <c r="A20" s="288" t="s">
        <v>37</v>
      </c>
      <c r="B20" s="273"/>
      <c r="C20" s="294"/>
      <c r="D20" s="273"/>
      <c r="E20" s="47"/>
    </row>
    <row r="21" ht="18" customHeight="1" spans="1:5">
      <c r="A21" s="288" t="s">
        <v>39</v>
      </c>
      <c r="B21" s="273">
        <v>80</v>
      </c>
      <c r="C21" s="273">
        <v>336</v>
      </c>
      <c r="D21" s="273">
        <v>340</v>
      </c>
      <c r="E21" s="47">
        <f t="shared" si="0"/>
        <v>0.0119047619047619</v>
      </c>
    </row>
    <row r="22" ht="18" customHeight="1" spans="1:5">
      <c r="A22" s="288" t="s">
        <v>41</v>
      </c>
      <c r="B22" s="273">
        <v>300</v>
      </c>
      <c r="C22" s="273">
        <v>333</v>
      </c>
      <c r="D22" s="273">
        <v>330</v>
      </c>
      <c r="E22" s="47">
        <f t="shared" si="0"/>
        <v>-0.00900900900900901</v>
      </c>
    </row>
    <row r="23" ht="18" customHeight="1" spans="1:5">
      <c r="A23" s="288" t="s">
        <v>43</v>
      </c>
      <c r="B23" s="273"/>
      <c r="C23" s="273"/>
      <c r="D23" s="273"/>
      <c r="E23" s="47"/>
    </row>
    <row r="24" ht="18" customHeight="1" spans="1:5">
      <c r="A24" s="288" t="s">
        <v>45</v>
      </c>
      <c r="B24" s="273">
        <v>10</v>
      </c>
      <c r="C24" s="273">
        <v>6</v>
      </c>
      <c r="D24" s="273">
        <v>10</v>
      </c>
      <c r="E24" s="47">
        <f>(D24-C24)/C24</f>
        <v>0.666666666666667</v>
      </c>
    </row>
    <row r="25" ht="18" customHeight="1" spans="1:5">
      <c r="A25" s="288" t="s">
        <v>47</v>
      </c>
      <c r="B25" s="273"/>
      <c r="C25" s="294"/>
      <c r="D25" s="273"/>
      <c r="E25" s="47"/>
    </row>
    <row r="26" ht="18" customHeight="1" spans="1:5">
      <c r="A26" s="101" t="s">
        <v>49</v>
      </c>
      <c r="B26" s="282">
        <f>B27+B28+B29+B30+B31+B32+B33+B34</f>
        <v>5643</v>
      </c>
      <c r="C26" s="282">
        <f>C27+C28+C29+C30+C31+C32+C33+C34</f>
        <v>5962</v>
      </c>
      <c r="D26" s="282">
        <f>D27+D28+D29+D30+D31+D32+D33+D34</f>
        <v>6111</v>
      </c>
      <c r="E26" s="34">
        <f>(D26-C26)/C26</f>
        <v>0.0249916135524992</v>
      </c>
    </row>
    <row r="27" ht="18" customHeight="1" spans="1:5">
      <c r="A27" s="288" t="s">
        <v>51</v>
      </c>
      <c r="B27" s="273">
        <v>1197</v>
      </c>
      <c r="C27" s="273">
        <v>1290</v>
      </c>
      <c r="D27" s="273">
        <v>1317</v>
      </c>
      <c r="E27" s="47">
        <f>(D27-C27)/C27</f>
        <v>0.0209302325581395</v>
      </c>
    </row>
    <row r="28" ht="18" customHeight="1" spans="1:5">
      <c r="A28" s="288" t="s">
        <v>53</v>
      </c>
      <c r="B28" s="273">
        <v>2496</v>
      </c>
      <c r="C28" s="273">
        <v>1104</v>
      </c>
      <c r="D28" s="273">
        <v>1493</v>
      </c>
      <c r="E28" s="47">
        <f>(D28-C28)/C28</f>
        <v>0.352355072463768</v>
      </c>
    </row>
    <row r="29" ht="18" customHeight="1" spans="1:5">
      <c r="A29" s="288" t="s">
        <v>55</v>
      </c>
      <c r="B29" s="273">
        <v>515</v>
      </c>
      <c r="C29" s="273">
        <v>1472</v>
      </c>
      <c r="D29" s="273">
        <v>1296</v>
      </c>
      <c r="E29" s="47">
        <f>(D29-C29)/C29</f>
        <v>-0.119565217391304</v>
      </c>
    </row>
    <row r="30" ht="18" customHeight="1" spans="1:5">
      <c r="A30" s="288" t="s">
        <v>57</v>
      </c>
      <c r="B30" s="273"/>
      <c r="C30" s="295"/>
      <c r="D30" s="273">
        <v>0</v>
      </c>
      <c r="E30" s="47"/>
    </row>
    <row r="31" ht="30" customHeight="1" spans="1:5">
      <c r="A31" s="288" t="s">
        <v>58</v>
      </c>
      <c r="B31" s="273">
        <v>823</v>
      </c>
      <c r="C31" s="273">
        <v>966</v>
      </c>
      <c r="D31" s="273">
        <v>980</v>
      </c>
      <c r="E31" s="47">
        <f>(D31-C31)/C31</f>
        <v>0.0144927536231884</v>
      </c>
    </row>
    <row r="32" ht="18" customHeight="1" spans="1:5">
      <c r="A32" s="288" t="s">
        <v>59</v>
      </c>
      <c r="B32" s="273">
        <v>153</v>
      </c>
      <c r="C32" s="273">
        <v>338</v>
      </c>
      <c r="D32" s="273">
        <v>200</v>
      </c>
      <c r="E32" s="47">
        <f>(D32-C32)/C32</f>
        <v>-0.408284023668639</v>
      </c>
    </row>
    <row r="33" ht="18" customHeight="1" spans="1:5">
      <c r="A33" s="288" t="s">
        <v>60</v>
      </c>
      <c r="B33" s="273">
        <v>426</v>
      </c>
      <c r="C33" s="273">
        <v>768</v>
      </c>
      <c r="D33" s="273">
        <v>800</v>
      </c>
      <c r="E33" s="47">
        <f>(D33-C33)/C33</f>
        <v>0.0416666666666667</v>
      </c>
    </row>
    <row r="34" ht="18" customHeight="1" spans="1:5">
      <c r="A34" s="288" t="s">
        <v>61</v>
      </c>
      <c r="B34" s="273">
        <v>33</v>
      </c>
      <c r="C34" s="273">
        <v>24</v>
      </c>
      <c r="D34" s="273">
        <v>25</v>
      </c>
      <c r="E34" s="47">
        <f>(D34-C34)/C34</f>
        <v>0.0416666666666667</v>
      </c>
    </row>
    <row r="35" ht="18" customHeight="1" spans="1:5">
      <c r="A35" s="105" t="s">
        <v>62</v>
      </c>
      <c r="B35" s="282">
        <f>B5+B26</f>
        <v>16084</v>
      </c>
      <c r="C35" s="282">
        <f>C5+C26</f>
        <v>16542</v>
      </c>
      <c r="D35" s="282">
        <f>D5+D26</f>
        <v>16956</v>
      </c>
      <c r="E35" s="34">
        <f>(D35-C35)/C35</f>
        <v>0.0250272034820457</v>
      </c>
    </row>
    <row r="36" ht="18" customHeight="1" spans="1:5">
      <c r="A36" s="105"/>
      <c r="B36" s="282"/>
      <c r="C36" s="282"/>
      <c r="D36" s="282"/>
      <c r="E36" s="105"/>
    </row>
    <row r="37" ht="18" customHeight="1" spans="1:5">
      <c r="A37" s="101" t="s">
        <v>64</v>
      </c>
      <c r="B37" s="296">
        <f>B38+B41+B44+B45+B49+B50+B51+B52</f>
        <v>179570</v>
      </c>
      <c r="C37" s="296">
        <f>C38+C41+C44+C45+C49+C50+C51+C52</f>
        <v>316319</v>
      </c>
      <c r="D37" s="296">
        <f>D38+D41+D44+D45+D49+D50+D51+D52</f>
        <v>228338</v>
      </c>
      <c r="E37" s="47">
        <f t="shared" ref="E37:E53" si="1">(D37-C37)/C37</f>
        <v>-0.278140105399929</v>
      </c>
    </row>
    <row r="38" ht="18" customHeight="1" spans="1:5">
      <c r="A38" s="285" t="s">
        <v>66</v>
      </c>
      <c r="B38" s="282">
        <f>B39+B40</f>
        <v>155581</v>
      </c>
      <c r="C38" s="282">
        <f>C39+C40</f>
        <v>279601</v>
      </c>
      <c r="D38" s="282">
        <f>D39+D40</f>
        <v>161443</v>
      </c>
      <c r="E38" s="47">
        <f t="shared" si="1"/>
        <v>-0.422595055096369</v>
      </c>
    </row>
    <row r="39" ht="18" customHeight="1" spans="1:5">
      <c r="A39" s="287" t="s">
        <v>102</v>
      </c>
      <c r="B39" s="273">
        <v>155093</v>
      </c>
      <c r="C39" s="273">
        <v>202109</v>
      </c>
      <c r="D39" s="273">
        <v>160492</v>
      </c>
      <c r="E39" s="47">
        <f t="shared" si="1"/>
        <v>-0.205913640659248</v>
      </c>
    </row>
    <row r="40" ht="18" customHeight="1" spans="1:5">
      <c r="A40" s="287" t="s">
        <v>103</v>
      </c>
      <c r="B40" s="273">
        <v>488</v>
      </c>
      <c r="C40" s="273">
        <v>77492</v>
      </c>
      <c r="D40" s="273">
        <v>951</v>
      </c>
      <c r="E40" s="47">
        <f t="shared" si="1"/>
        <v>-0.987727765446756</v>
      </c>
    </row>
    <row r="41" s="21" customFormat="1" ht="18" customHeight="1" spans="1:5">
      <c r="A41" s="285" t="s">
        <v>72</v>
      </c>
      <c r="B41" s="282">
        <f>B42+B43</f>
        <v>-5038</v>
      </c>
      <c r="C41" s="282">
        <f>C42+C43</f>
        <v>-4790</v>
      </c>
      <c r="D41" s="297">
        <f>SUM(D42:D43)</f>
        <v>-5308</v>
      </c>
      <c r="E41" s="34">
        <f t="shared" si="1"/>
        <v>0.108141962421712</v>
      </c>
    </row>
    <row r="42" ht="18" customHeight="1" spans="1:5">
      <c r="A42" s="287" t="s">
        <v>104</v>
      </c>
      <c r="B42" s="298">
        <v>-3512</v>
      </c>
      <c r="C42" s="273">
        <v>-3059</v>
      </c>
      <c r="D42" s="298">
        <v>-3782</v>
      </c>
      <c r="E42" s="47">
        <f t="shared" si="1"/>
        <v>0.236351748937561</v>
      </c>
    </row>
    <row r="43" ht="18" customHeight="1" spans="1:5">
      <c r="A43" s="287" t="s">
        <v>105</v>
      </c>
      <c r="B43" s="298">
        <v>-1526</v>
      </c>
      <c r="C43" s="273">
        <v>-1731</v>
      </c>
      <c r="D43" s="298">
        <v>-1526</v>
      </c>
      <c r="E43" s="47">
        <f t="shared" si="1"/>
        <v>-0.11842865395725</v>
      </c>
    </row>
    <row r="44" s="61" customFormat="1" ht="18" customHeight="1" spans="1:5">
      <c r="A44" s="101" t="s">
        <v>106</v>
      </c>
      <c r="B44" s="299"/>
      <c r="C44" s="300"/>
      <c r="D44" s="297"/>
      <c r="E44" s="34"/>
    </row>
    <row r="45" s="21" customFormat="1" ht="18" customHeight="1" spans="1:5">
      <c r="A45" s="285" t="s">
        <v>80</v>
      </c>
      <c r="B45" s="300"/>
      <c r="C45" s="300">
        <v>353</v>
      </c>
      <c r="D45" s="301"/>
      <c r="E45" s="34"/>
    </row>
    <row r="46" ht="18" customHeight="1" spans="1:5">
      <c r="A46" s="287" t="s">
        <v>107</v>
      </c>
      <c r="B46" s="302"/>
      <c r="C46" s="273">
        <v>353</v>
      </c>
      <c r="D46" s="303"/>
      <c r="E46" s="47"/>
    </row>
    <row r="47" ht="18" customHeight="1" spans="1:5">
      <c r="A47" s="287" t="s">
        <v>108</v>
      </c>
      <c r="B47" s="302"/>
      <c r="C47" s="294"/>
      <c r="D47" s="303"/>
      <c r="E47" s="47"/>
    </row>
    <row r="48" ht="18" customHeight="1" spans="1:5">
      <c r="A48" s="287" t="s">
        <v>109</v>
      </c>
      <c r="B48" s="302"/>
      <c r="C48" s="294"/>
      <c r="D48" s="303"/>
      <c r="E48" s="47"/>
    </row>
    <row r="49" s="61" customFormat="1" ht="18" customHeight="1" spans="1:5">
      <c r="A49" s="101" t="s">
        <v>110</v>
      </c>
      <c r="B49" s="286">
        <v>1000</v>
      </c>
      <c r="C49" s="282">
        <v>3000</v>
      </c>
      <c r="D49" s="286">
        <v>44703</v>
      </c>
      <c r="E49" s="34">
        <f t="shared" si="1"/>
        <v>13.901</v>
      </c>
    </row>
    <row r="50" s="61" customFormat="1" ht="18" customHeight="1" spans="1:5">
      <c r="A50" s="101" t="s">
        <v>111</v>
      </c>
      <c r="B50" s="286">
        <v>213</v>
      </c>
      <c r="C50" s="282">
        <v>10341</v>
      </c>
      <c r="D50" s="286"/>
      <c r="E50" s="34">
        <f t="shared" si="1"/>
        <v>-1</v>
      </c>
    </row>
    <row r="51" s="61" customFormat="1" ht="18" customHeight="1" spans="1:5">
      <c r="A51" s="101" t="s">
        <v>112</v>
      </c>
      <c r="B51" s="286">
        <v>27814</v>
      </c>
      <c r="C51" s="282">
        <v>27814</v>
      </c>
      <c r="D51" s="286">
        <v>27500</v>
      </c>
      <c r="E51" s="34">
        <f t="shared" si="1"/>
        <v>-0.0112892787804703</v>
      </c>
    </row>
    <row r="52" s="61" customFormat="1" ht="18" customHeight="1" spans="1:5">
      <c r="A52" s="101" t="s">
        <v>113</v>
      </c>
      <c r="B52" s="304"/>
      <c r="C52" s="282"/>
      <c r="D52" s="286"/>
      <c r="E52" s="34"/>
    </row>
    <row r="53" s="21" customFormat="1" ht="18" customHeight="1" spans="1:5">
      <c r="A53" s="105" t="s">
        <v>94</v>
      </c>
      <c r="B53" s="296">
        <f>B35+B37</f>
        <v>195654</v>
      </c>
      <c r="C53" s="296">
        <f>C35+C37</f>
        <v>332861</v>
      </c>
      <c r="D53" s="296">
        <f>D35+D37</f>
        <v>245294</v>
      </c>
      <c r="E53" s="34">
        <f t="shared" si="1"/>
        <v>-0.26307377553994</v>
      </c>
    </row>
    <row r="54" spans="4:5">
      <c r="D54" s="305"/>
      <c r="E54" s="12"/>
    </row>
  </sheetData>
  <mergeCells count="3">
    <mergeCell ref="A2:E2"/>
    <mergeCell ref="D3:E3"/>
    <mergeCell ref="A36:E36"/>
  </mergeCells>
  <pageMargins left="0.472222222222222" right="0.432638888888889" top="0.751388888888889" bottom="0.826388888888889" header="0.275" footer="0.66875"/>
  <pageSetup paperSize="9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3"/>
  <sheetViews>
    <sheetView workbookViewId="0">
      <selection activeCell="D20" sqref="D20"/>
    </sheetView>
  </sheetViews>
  <sheetFormatPr defaultColWidth="9" defaultRowHeight="14.1" outlineLevelCol="2"/>
  <cols>
    <col min="1" max="1" width="38.8859649122807" customWidth="1"/>
    <col min="2" max="2" width="22.1842105263158" style="13" customWidth="1"/>
    <col min="3" max="3" width="21.2543859649123" style="13" customWidth="1"/>
  </cols>
  <sheetData>
    <row r="1" spans="1:3">
      <c r="A1" s="1" t="s">
        <v>956</v>
      </c>
      <c r="B1" s="14"/>
      <c r="C1" s="14"/>
    </row>
    <row r="2" ht="20.25" customHeight="1" spans="1:3">
      <c r="A2" s="3" t="s">
        <v>957</v>
      </c>
      <c r="B2" s="15"/>
      <c r="C2" s="15"/>
    </row>
    <row r="3" ht="15.75" customHeight="1" spans="1:3">
      <c r="A3" s="4" t="s">
        <v>958</v>
      </c>
      <c r="B3" s="16"/>
      <c r="C3" s="16"/>
    </row>
    <row r="4" ht="24" customHeight="1" spans="1:3">
      <c r="A4" s="17" t="s">
        <v>5</v>
      </c>
      <c r="B4" s="18" t="s">
        <v>518</v>
      </c>
      <c r="C4" s="18" t="s">
        <v>959</v>
      </c>
    </row>
    <row r="5" ht="24" customHeight="1" spans="1:3">
      <c r="A5" s="6" t="s">
        <v>960</v>
      </c>
      <c r="B5" s="19">
        <f>B6+B7</f>
        <v>10.76</v>
      </c>
      <c r="C5" s="19">
        <f>C6+C7</f>
        <v>10.76</v>
      </c>
    </row>
    <row r="6" ht="24" customHeight="1" spans="1:3">
      <c r="A6" s="8" t="s">
        <v>961</v>
      </c>
      <c r="B6" s="20">
        <f>C6</f>
        <v>10.76</v>
      </c>
      <c r="C6" s="20">
        <v>10.76</v>
      </c>
    </row>
    <row r="7" ht="24" customHeight="1" spans="1:3">
      <c r="A7" s="8" t="s">
        <v>962</v>
      </c>
      <c r="B7" s="20"/>
      <c r="C7" s="20"/>
    </row>
    <row r="8" ht="24" customHeight="1" spans="1:3">
      <c r="A8" s="6" t="s">
        <v>963</v>
      </c>
      <c r="B8" s="19">
        <f>B9+B10</f>
        <v>11.73</v>
      </c>
      <c r="C8" s="19">
        <f>C9+C10</f>
        <v>11.73</v>
      </c>
    </row>
    <row r="9" ht="24" customHeight="1" spans="1:3">
      <c r="A9" s="8" t="s">
        <v>964</v>
      </c>
      <c r="B9" s="20">
        <f>C9</f>
        <v>11.73</v>
      </c>
      <c r="C9" s="20">
        <v>11.73</v>
      </c>
    </row>
    <row r="10" ht="24" customHeight="1" spans="1:3">
      <c r="A10" s="8" t="s">
        <v>965</v>
      </c>
      <c r="B10" s="20"/>
      <c r="C10" s="20"/>
    </row>
    <row r="11" ht="24" customHeight="1" spans="1:3">
      <c r="A11" s="6" t="s">
        <v>966</v>
      </c>
      <c r="B11" s="19">
        <f>B12+B13+B14+B15+B16+B17</f>
        <v>0.09</v>
      </c>
      <c r="C11" s="19">
        <f>C12+C13+C14+C15+C16+C17</f>
        <v>0.09</v>
      </c>
    </row>
    <row r="12" ht="24" customHeight="1" spans="1:3">
      <c r="A12" s="8" t="s">
        <v>967</v>
      </c>
      <c r="B12" s="20">
        <f>C12</f>
        <v>0</v>
      </c>
      <c r="C12" s="20"/>
    </row>
    <row r="13" ht="24" customHeight="1" spans="1:3">
      <c r="A13" s="8" t="s">
        <v>968</v>
      </c>
      <c r="B13" s="20">
        <f>C13</f>
        <v>0</v>
      </c>
      <c r="C13" s="20"/>
    </row>
    <row r="14" ht="24" customHeight="1" spans="1:3">
      <c r="A14" s="8" t="s">
        <v>969</v>
      </c>
      <c r="B14" s="20"/>
      <c r="C14" s="20"/>
    </row>
    <row r="15" ht="24" customHeight="1" spans="1:3">
      <c r="A15" s="8" t="s">
        <v>970</v>
      </c>
      <c r="B15" s="20">
        <f>C15</f>
        <v>0.09</v>
      </c>
      <c r="C15" s="20">
        <v>0.09</v>
      </c>
    </row>
    <row r="16" ht="24" customHeight="1" spans="1:3">
      <c r="A16" s="8" t="s">
        <v>971</v>
      </c>
      <c r="B16" s="20"/>
      <c r="C16" s="20"/>
    </row>
    <row r="17" ht="24" customHeight="1" spans="1:3">
      <c r="A17" s="8" t="s">
        <v>972</v>
      </c>
      <c r="B17" s="20"/>
      <c r="C17" s="20"/>
    </row>
    <row r="18" ht="24" customHeight="1" spans="1:3">
      <c r="A18" s="6" t="s">
        <v>973</v>
      </c>
      <c r="B18" s="19">
        <f>B19+B20</f>
        <v>0.01</v>
      </c>
      <c r="C18" s="19">
        <f>C19+C20</f>
        <v>0.01</v>
      </c>
    </row>
    <row r="19" ht="24" customHeight="1" spans="1:3">
      <c r="A19" s="8" t="s">
        <v>974</v>
      </c>
      <c r="B19" s="20">
        <f>C19</f>
        <v>0.01</v>
      </c>
      <c r="C19" s="20">
        <v>0.01</v>
      </c>
    </row>
    <row r="20" ht="24" customHeight="1" spans="1:3">
      <c r="A20" s="8" t="s">
        <v>975</v>
      </c>
      <c r="B20" s="20"/>
      <c r="C20" s="20"/>
    </row>
    <row r="21" ht="24" customHeight="1" spans="1:3">
      <c r="A21" s="6" t="s">
        <v>976</v>
      </c>
      <c r="B21" s="19">
        <f>B22+B23</f>
        <v>11.7</v>
      </c>
      <c r="C21" s="19">
        <f>C22+C23</f>
        <v>11.7</v>
      </c>
    </row>
    <row r="22" ht="24" customHeight="1" spans="1:3">
      <c r="A22" s="8" t="s">
        <v>961</v>
      </c>
      <c r="B22" s="20">
        <f>C22</f>
        <v>11.7</v>
      </c>
      <c r="C22" s="20">
        <v>11.7</v>
      </c>
    </row>
    <row r="23" ht="24" customHeight="1" spans="1:3">
      <c r="A23" s="8" t="s">
        <v>962</v>
      </c>
      <c r="B23" s="20"/>
      <c r="C23" s="20"/>
    </row>
  </sheetData>
  <mergeCells count="2">
    <mergeCell ref="A2:C2"/>
    <mergeCell ref="A3:C3"/>
  </mergeCells>
  <pageMargins left="0.984027777777778" right="0.944444444444444" top="0.786805555555556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4"/>
  <sheetViews>
    <sheetView showZeros="0" workbookViewId="0">
      <selection activeCell="E15" sqref="E15"/>
    </sheetView>
  </sheetViews>
  <sheetFormatPr defaultColWidth="9" defaultRowHeight="14.1" outlineLevelCol="2"/>
  <cols>
    <col min="1" max="1" width="39.5175438596491" customWidth="1"/>
    <col min="2" max="2" width="24.6578947368421" customWidth="1"/>
    <col min="3" max="3" width="23.0263157894737" customWidth="1"/>
  </cols>
  <sheetData>
    <row r="1" spans="1:3">
      <c r="A1" s="1" t="s">
        <v>977</v>
      </c>
      <c r="B1" s="2"/>
      <c r="C1" s="2"/>
    </row>
    <row r="2" ht="20.25" customHeight="1" spans="1:3">
      <c r="A2" s="3" t="s">
        <v>978</v>
      </c>
      <c r="B2" s="3"/>
      <c r="C2" s="3"/>
    </row>
    <row r="3" spans="1:3">
      <c r="A3" s="2"/>
      <c r="B3" s="2"/>
      <c r="C3" s="4" t="s">
        <v>958</v>
      </c>
    </row>
    <row r="4" ht="27" customHeight="1" spans="1:3">
      <c r="A4" s="5" t="s">
        <v>5</v>
      </c>
      <c r="B4" s="5" t="s">
        <v>518</v>
      </c>
      <c r="C4" s="5" t="s">
        <v>959</v>
      </c>
    </row>
    <row r="5" ht="27" customHeight="1" spans="1:3">
      <c r="A5" s="6" t="s">
        <v>979</v>
      </c>
      <c r="B5" s="7">
        <f>B6+B7</f>
        <v>9.39</v>
      </c>
      <c r="C5" s="7">
        <f>C6+C7</f>
        <v>9.39</v>
      </c>
    </row>
    <row r="6" ht="27" customHeight="1" spans="1:3">
      <c r="A6" s="8" t="s">
        <v>961</v>
      </c>
      <c r="B6" s="9">
        <f>C6</f>
        <v>9.39</v>
      </c>
      <c r="C6" s="9">
        <v>9.39</v>
      </c>
    </row>
    <row r="7" ht="27" customHeight="1" spans="1:3">
      <c r="A7" s="8" t="s">
        <v>962</v>
      </c>
      <c r="B7" s="10"/>
      <c r="C7" s="10"/>
    </row>
    <row r="8" ht="27" customHeight="1" spans="1:3">
      <c r="A8" s="6" t="s">
        <v>980</v>
      </c>
      <c r="B8" s="7">
        <f>B9+B10</f>
        <v>11.39</v>
      </c>
      <c r="C8" s="7">
        <f>C9+C10</f>
        <v>11.39</v>
      </c>
    </row>
    <row r="9" ht="27" customHeight="1" spans="1:3">
      <c r="A9" s="8" t="s">
        <v>964</v>
      </c>
      <c r="B9" s="9">
        <v>11.39</v>
      </c>
      <c r="C9" s="9">
        <v>11.39</v>
      </c>
    </row>
    <row r="10" ht="27" customHeight="1" spans="1:3">
      <c r="A10" s="8" t="s">
        <v>965</v>
      </c>
      <c r="B10" s="10"/>
      <c r="C10" s="10"/>
    </row>
    <row r="11" ht="27" customHeight="1" spans="1:3">
      <c r="A11" s="6" t="s">
        <v>981</v>
      </c>
      <c r="B11" s="7">
        <f>B12+B13+B14+B15+B16</f>
        <v>1.1278</v>
      </c>
      <c r="C11" s="7">
        <f>C12+C13+C14+C15+C16</f>
        <v>1.1278</v>
      </c>
    </row>
    <row r="12" ht="27" customHeight="1" spans="1:3">
      <c r="A12" s="8" t="s">
        <v>967</v>
      </c>
      <c r="B12" s="9">
        <v>0</v>
      </c>
      <c r="C12" s="9">
        <v>0</v>
      </c>
    </row>
    <row r="13" ht="27" customHeight="1" spans="1:3">
      <c r="A13" s="8" t="s">
        <v>982</v>
      </c>
      <c r="B13" s="9">
        <f>C13</f>
        <v>1.1278</v>
      </c>
      <c r="C13" s="9">
        <v>1.1278</v>
      </c>
    </row>
    <row r="14" ht="27" customHeight="1" spans="1:3">
      <c r="A14" s="8" t="s">
        <v>983</v>
      </c>
      <c r="B14" s="10"/>
      <c r="C14" s="10"/>
    </row>
    <row r="15" ht="27" customHeight="1" spans="1:3">
      <c r="A15" s="8" t="s">
        <v>984</v>
      </c>
      <c r="B15" s="9"/>
      <c r="C15" s="10"/>
    </row>
    <row r="16" ht="27" customHeight="1" spans="1:3">
      <c r="A16" s="8" t="s">
        <v>972</v>
      </c>
      <c r="B16" s="10"/>
      <c r="C16" s="10"/>
    </row>
    <row r="17" ht="27" customHeight="1" spans="1:3">
      <c r="A17" s="6" t="s">
        <v>985</v>
      </c>
      <c r="B17" s="7">
        <f>B18+B19</f>
        <v>0</v>
      </c>
      <c r="C17" s="7">
        <f>C18+C19</f>
        <v>0</v>
      </c>
    </row>
    <row r="18" ht="27" customHeight="1" spans="1:3">
      <c r="A18" s="8" t="s">
        <v>974</v>
      </c>
      <c r="B18" s="9"/>
      <c r="C18" s="9"/>
    </row>
    <row r="19" ht="27" customHeight="1" spans="1:3">
      <c r="A19" s="8" t="s">
        <v>975</v>
      </c>
      <c r="B19" s="10"/>
      <c r="C19" s="10"/>
    </row>
    <row r="20" ht="27" customHeight="1" spans="1:3">
      <c r="A20" s="6" t="s">
        <v>986</v>
      </c>
      <c r="B20" s="7">
        <f>B21+B22</f>
        <v>8.26</v>
      </c>
      <c r="C20" s="7">
        <f>C21+C22</f>
        <v>9.39</v>
      </c>
    </row>
    <row r="21" ht="27" customHeight="1" spans="1:3">
      <c r="A21" s="8" t="s">
        <v>961</v>
      </c>
      <c r="B21" s="9">
        <v>8.26</v>
      </c>
      <c r="C21" s="9">
        <v>9.39</v>
      </c>
    </row>
    <row r="22" ht="27" customHeight="1" spans="1:3">
      <c r="A22" s="8" t="s">
        <v>962</v>
      </c>
      <c r="B22" s="11"/>
      <c r="C22" s="11"/>
    </row>
    <row r="23" spans="1:3">
      <c r="A23" s="12"/>
      <c r="B23" s="12"/>
      <c r="C23" s="12"/>
    </row>
    <row r="24" spans="1:3">
      <c r="A24" s="12"/>
      <c r="B24" s="12"/>
      <c r="C24" s="12"/>
    </row>
  </sheetData>
  <mergeCells count="1">
    <mergeCell ref="A2:C2"/>
  </mergeCells>
  <pageMargins left="0.75" right="0.75" top="1" bottom="1" header="0.5" footer="0.5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showZeros="0" workbookViewId="0">
      <pane ySplit="4" topLeftCell="A41" activePane="bottomLeft" state="frozen"/>
      <selection/>
      <selection pane="bottomLeft" activeCell="I14" sqref="I14"/>
    </sheetView>
  </sheetViews>
  <sheetFormatPr defaultColWidth="9" defaultRowHeight="14.1" outlineLevelCol="4"/>
  <cols>
    <col min="1" max="1" width="31.1228070175439" customWidth="1"/>
    <col min="2" max="2" width="14.3771929824561" customWidth="1"/>
    <col min="3" max="3" width="13.9561403508772" style="23" customWidth="1"/>
    <col min="4" max="4" width="15.0614035087719" style="145" customWidth="1"/>
    <col min="5" max="5" width="16.8771929824561" style="197" customWidth="1"/>
    <col min="6" max="6" width="13.7543859649123"/>
  </cols>
  <sheetData>
    <row r="1" spans="1:5">
      <c r="A1" s="275" t="s">
        <v>114</v>
      </c>
      <c r="B1" s="275"/>
      <c r="C1" s="276"/>
      <c r="D1" s="75"/>
      <c r="E1" s="277"/>
    </row>
    <row r="2" ht="20.25" customHeight="1" spans="1:5">
      <c r="A2" s="28" t="s">
        <v>115</v>
      </c>
      <c r="B2" s="28"/>
      <c r="C2" s="29"/>
      <c r="D2" s="149"/>
      <c r="E2" s="278"/>
    </row>
    <row r="3" ht="20.1" spans="1:5">
      <c r="A3" s="28"/>
      <c r="B3" s="28"/>
      <c r="C3" s="26"/>
      <c r="D3" s="75"/>
      <c r="E3" s="279" t="s">
        <v>2</v>
      </c>
    </row>
    <row r="4" s="60" customFormat="1" ht="32" customHeight="1" spans="1:5">
      <c r="A4" s="105" t="s">
        <v>5</v>
      </c>
      <c r="B4" s="105" t="s">
        <v>98</v>
      </c>
      <c r="C4" s="33" t="s">
        <v>99</v>
      </c>
      <c r="D4" s="33" t="s">
        <v>100</v>
      </c>
      <c r="E4" s="105" t="s">
        <v>101</v>
      </c>
    </row>
    <row r="5" ht="20" customHeight="1" spans="1:5">
      <c r="A5" s="104" t="s">
        <v>8</v>
      </c>
      <c r="B5" s="272">
        <v>19605</v>
      </c>
      <c r="C5" s="273">
        <v>25908</v>
      </c>
      <c r="D5" s="272">
        <v>22256</v>
      </c>
      <c r="E5" s="202">
        <f>(C5-D5)/C5</f>
        <v>0.140960321136329</v>
      </c>
    </row>
    <row r="6" ht="20" customHeight="1" spans="1:5">
      <c r="A6" s="104" t="s">
        <v>10</v>
      </c>
      <c r="B6" s="272"/>
      <c r="C6" s="273"/>
      <c r="D6" s="272">
        <v>0</v>
      </c>
      <c r="E6" s="202"/>
    </row>
    <row r="7" ht="20" customHeight="1" spans="1:5">
      <c r="A7" s="104" t="s">
        <v>12</v>
      </c>
      <c r="B7" s="272">
        <v>0</v>
      </c>
      <c r="C7" s="273">
        <v>19</v>
      </c>
      <c r="D7" s="272"/>
      <c r="E7" s="202">
        <f>(C7-D7)/C7</f>
        <v>1</v>
      </c>
    </row>
    <row r="8" ht="20" customHeight="1" spans="1:5">
      <c r="A8" s="104" t="s">
        <v>14</v>
      </c>
      <c r="B8" s="272">
        <v>10072</v>
      </c>
      <c r="C8" s="273">
        <v>10245</v>
      </c>
      <c r="D8" s="272">
        <v>9676</v>
      </c>
      <c r="E8" s="202">
        <f t="shared" ref="E6:E31" si="0">(D8-C8)/C8</f>
        <v>-0.0555392874572962</v>
      </c>
    </row>
    <row r="9" ht="20" customHeight="1" spans="1:5">
      <c r="A9" s="104" t="s">
        <v>16</v>
      </c>
      <c r="B9" s="272">
        <v>32058</v>
      </c>
      <c r="C9" s="273">
        <v>33748</v>
      </c>
      <c r="D9" s="272">
        <v>32227</v>
      </c>
      <c r="E9" s="202">
        <f t="shared" si="0"/>
        <v>-0.0450693374422188</v>
      </c>
    </row>
    <row r="10" ht="20" customHeight="1" spans="1:5">
      <c r="A10" s="104" t="s">
        <v>18</v>
      </c>
      <c r="B10" s="272">
        <v>241</v>
      </c>
      <c r="C10" s="273">
        <v>480</v>
      </c>
      <c r="D10" s="272">
        <v>554</v>
      </c>
      <c r="E10" s="202">
        <f t="shared" si="0"/>
        <v>0.154166666666667</v>
      </c>
    </row>
    <row r="11" ht="20" customHeight="1" spans="1:5">
      <c r="A11" s="104" t="s">
        <v>20</v>
      </c>
      <c r="B11" s="272">
        <v>5963</v>
      </c>
      <c r="C11" s="273">
        <v>6034</v>
      </c>
      <c r="D11" s="272">
        <v>4399</v>
      </c>
      <c r="E11" s="202">
        <f t="shared" si="0"/>
        <v>-0.270964534305602</v>
      </c>
    </row>
    <row r="12" ht="20" customHeight="1" spans="1:5">
      <c r="A12" s="104" t="s">
        <v>22</v>
      </c>
      <c r="B12" s="272">
        <v>35843</v>
      </c>
      <c r="C12" s="280">
        <v>39615</v>
      </c>
      <c r="D12" s="272">
        <v>40683</v>
      </c>
      <c r="E12" s="202">
        <f t="shared" si="0"/>
        <v>0.0269594850435441</v>
      </c>
    </row>
    <row r="13" ht="20" customHeight="1" spans="1:5">
      <c r="A13" s="104" t="s">
        <v>24</v>
      </c>
      <c r="B13" s="272"/>
      <c r="C13" s="280"/>
      <c r="D13" s="272"/>
      <c r="E13" s="202"/>
    </row>
    <row r="14" ht="20" customHeight="1" spans="1:5">
      <c r="A14" s="104" t="s">
        <v>26</v>
      </c>
      <c r="B14" s="272">
        <v>16348</v>
      </c>
      <c r="C14" s="280">
        <v>16828</v>
      </c>
      <c r="D14" s="272">
        <v>17697</v>
      </c>
      <c r="E14" s="202">
        <f t="shared" si="0"/>
        <v>0.0516401236035179</v>
      </c>
    </row>
    <row r="15" ht="20" customHeight="1" spans="1:5">
      <c r="A15" s="104" t="s">
        <v>28</v>
      </c>
      <c r="B15" s="272">
        <v>3135</v>
      </c>
      <c r="C15" s="273">
        <v>4056</v>
      </c>
      <c r="D15" s="272">
        <v>6076</v>
      </c>
      <c r="E15" s="202">
        <f t="shared" si="0"/>
        <v>0.498027613412229</v>
      </c>
    </row>
    <row r="16" ht="20" customHeight="1" spans="1:5">
      <c r="A16" s="104" t="s">
        <v>30</v>
      </c>
      <c r="B16" s="272">
        <v>9940</v>
      </c>
      <c r="C16" s="273">
        <v>25503</v>
      </c>
      <c r="D16" s="272">
        <v>35303</v>
      </c>
      <c r="E16" s="202">
        <f t="shared" si="0"/>
        <v>0.384268517429322</v>
      </c>
    </row>
    <row r="17" ht="20" customHeight="1" spans="1:5">
      <c r="A17" s="104" t="s">
        <v>32</v>
      </c>
      <c r="B17" s="272">
        <v>38211</v>
      </c>
      <c r="C17" s="273">
        <v>56749</v>
      </c>
      <c r="D17" s="272">
        <v>43102</v>
      </c>
      <c r="E17" s="202">
        <f t="shared" si="0"/>
        <v>-0.240480008458299</v>
      </c>
    </row>
    <row r="18" ht="20" customHeight="1" spans="1:5">
      <c r="A18" s="104" t="s">
        <v>34</v>
      </c>
      <c r="B18" s="272">
        <v>2667</v>
      </c>
      <c r="C18" s="273">
        <v>9674</v>
      </c>
      <c r="D18" s="272">
        <v>7991</v>
      </c>
      <c r="E18" s="202">
        <f t="shared" si="0"/>
        <v>-0.173971469919372</v>
      </c>
    </row>
    <row r="19" ht="20" customHeight="1" spans="1:5">
      <c r="A19" s="104" t="s">
        <v>36</v>
      </c>
      <c r="B19" s="272">
        <v>0</v>
      </c>
      <c r="C19" s="273">
        <v>1167</v>
      </c>
      <c r="D19" s="272">
        <v>282</v>
      </c>
      <c r="E19" s="202">
        <f t="shared" si="0"/>
        <v>-0.758354755784062</v>
      </c>
    </row>
    <row r="20" ht="20" customHeight="1" spans="1:5">
      <c r="A20" s="104" t="s">
        <v>38</v>
      </c>
      <c r="B20" s="272">
        <v>420</v>
      </c>
      <c r="C20" s="273">
        <v>171</v>
      </c>
      <c r="D20" s="272">
        <v>248</v>
      </c>
      <c r="E20" s="202">
        <f t="shared" si="0"/>
        <v>0.450292397660819</v>
      </c>
    </row>
    <row r="21" ht="20" customHeight="1" spans="1:5">
      <c r="A21" s="104" t="s">
        <v>40</v>
      </c>
      <c r="B21" s="272"/>
      <c r="C21" s="273"/>
      <c r="D21" s="272">
        <v>0</v>
      </c>
      <c r="E21" s="202"/>
    </row>
    <row r="22" ht="20" customHeight="1" spans="1:5">
      <c r="A22" s="104" t="s">
        <v>42</v>
      </c>
      <c r="B22" s="272"/>
      <c r="C22" s="273"/>
      <c r="D22" s="272">
        <v>0</v>
      </c>
      <c r="E22" s="202"/>
    </row>
    <row r="23" ht="20" customHeight="1" spans="1:5">
      <c r="A23" s="104" t="s">
        <v>44</v>
      </c>
      <c r="B23" s="272">
        <v>1451</v>
      </c>
      <c r="C23" s="273">
        <v>2108</v>
      </c>
      <c r="D23" s="272">
        <v>1227</v>
      </c>
      <c r="E23" s="202">
        <f t="shared" si="0"/>
        <v>-0.417931688804554</v>
      </c>
    </row>
    <row r="24" ht="20" customHeight="1" spans="1:5">
      <c r="A24" s="104" t="s">
        <v>46</v>
      </c>
      <c r="B24" s="272">
        <v>6886</v>
      </c>
      <c r="C24" s="280">
        <v>6615</v>
      </c>
      <c r="D24" s="272">
        <v>8057</v>
      </c>
      <c r="E24" s="202">
        <f t="shared" si="0"/>
        <v>0.217989417989418</v>
      </c>
    </row>
    <row r="25" ht="20" customHeight="1" spans="1:5">
      <c r="A25" s="104" t="s">
        <v>48</v>
      </c>
      <c r="B25" s="272">
        <v>37</v>
      </c>
      <c r="C25" s="273">
        <v>25</v>
      </c>
      <c r="D25" s="272">
        <v>37</v>
      </c>
      <c r="E25" s="202">
        <f t="shared" si="0"/>
        <v>0.48</v>
      </c>
    </row>
    <row r="26" ht="20" customHeight="1" spans="1:5">
      <c r="A26" s="104" t="s">
        <v>116</v>
      </c>
      <c r="B26" s="272">
        <v>3216</v>
      </c>
      <c r="C26" s="273">
        <v>6793</v>
      </c>
      <c r="D26" s="272">
        <v>4443</v>
      </c>
      <c r="E26" s="202">
        <f t="shared" si="0"/>
        <v>-0.345944354482556</v>
      </c>
    </row>
    <row r="27" ht="20" customHeight="1" spans="1:5">
      <c r="A27" s="104" t="s">
        <v>52</v>
      </c>
      <c r="B27" s="272">
        <v>2060</v>
      </c>
      <c r="C27" s="273"/>
      <c r="D27" s="272">
        <v>2530</v>
      </c>
      <c r="E27" s="202"/>
    </row>
    <row r="28" ht="20" customHeight="1" spans="1:5">
      <c r="A28" s="104" t="s">
        <v>54</v>
      </c>
      <c r="B28" s="272">
        <v>4104</v>
      </c>
      <c r="C28" s="273">
        <v>557</v>
      </c>
      <c r="D28" s="272">
        <v>4728</v>
      </c>
      <c r="E28" s="202">
        <f t="shared" si="0"/>
        <v>7.48833034111311</v>
      </c>
    </row>
    <row r="29" ht="20" customHeight="1" spans="1:5">
      <c r="A29" s="104" t="s">
        <v>56</v>
      </c>
      <c r="B29" s="272">
        <v>3297</v>
      </c>
      <c r="C29" s="273">
        <v>3298</v>
      </c>
      <c r="D29" s="272">
        <v>3482</v>
      </c>
      <c r="E29" s="202">
        <f t="shared" si="0"/>
        <v>0.0557913887204366</v>
      </c>
    </row>
    <row r="30" ht="20" customHeight="1" spans="1:5">
      <c r="A30" s="104" t="s">
        <v>117</v>
      </c>
      <c r="B30" s="157"/>
      <c r="C30" s="273"/>
      <c r="D30" s="157"/>
      <c r="E30" s="202"/>
    </row>
    <row r="31" ht="20" customHeight="1" spans="1:5">
      <c r="A31" s="104" t="s">
        <v>118</v>
      </c>
      <c r="B31" s="281"/>
      <c r="C31" s="273">
        <v>10</v>
      </c>
      <c r="D31" s="157"/>
      <c r="E31" s="202"/>
    </row>
    <row r="32" ht="20" customHeight="1" spans="1:5">
      <c r="A32" s="105" t="s">
        <v>63</v>
      </c>
      <c r="B32" s="282">
        <f>B5+B6+B7+B8+B9+B10+B11+B12+B13+B14+B15+B16+B17+B18+B19+B20+B21+B22+B23+B24+B25+B26+B27+B28+B29+B30</f>
        <v>195554</v>
      </c>
      <c r="C32" s="282">
        <f>C5+C6+C7+C8+C9+C10+C11+C12+C13+C14+C15+C16+C17+C18+C19+C20+C21+C22+C23+C24+C25+C26+C27+C28+C29+C30+C31</f>
        <v>249603</v>
      </c>
      <c r="D32" s="282">
        <f>D5+D6+D7+D8+D9+D10+D11+D12+D13+D14+D15+D16+D17+D18+D19+D20+D21+D22+D23+D24+D25+D26+D27+D28+D29+D30</f>
        <v>244998</v>
      </c>
      <c r="E32" s="202">
        <f>(D32-C32)/C32</f>
        <v>-0.0184492974844052</v>
      </c>
    </row>
    <row r="33" ht="20" customHeight="1" spans="1:5">
      <c r="A33" s="283"/>
      <c r="B33" s="283"/>
      <c r="C33" s="284"/>
      <c r="D33" s="284"/>
      <c r="E33" s="202"/>
    </row>
    <row r="34" ht="20" customHeight="1" spans="1:5">
      <c r="A34" s="101" t="s">
        <v>65</v>
      </c>
      <c r="B34" s="101"/>
      <c r="C34" s="282">
        <f>C35+C38+C42+C43+C45+C47+C46</f>
        <v>81128</v>
      </c>
      <c r="D34" s="282">
        <f>D35+D38+D41+D42+D43+D44+D45+D46+D47</f>
        <v>296</v>
      </c>
      <c r="E34" s="202"/>
    </row>
    <row r="35" s="21" customFormat="1" ht="20" customHeight="1" spans="1:5">
      <c r="A35" s="285" t="s">
        <v>67</v>
      </c>
      <c r="B35" s="285"/>
      <c r="C35" s="273"/>
      <c r="D35" s="286"/>
      <c r="E35" s="202"/>
    </row>
    <row r="36" ht="20" customHeight="1" spans="1:5">
      <c r="A36" s="287" t="s">
        <v>119</v>
      </c>
      <c r="B36" s="287"/>
      <c r="C36" s="273"/>
      <c r="D36" s="157"/>
      <c r="E36" s="202"/>
    </row>
    <row r="37" ht="20" customHeight="1" spans="1:5">
      <c r="A37" s="287" t="s">
        <v>120</v>
      </c>
      <c r="B37" s="287"/>
      <c r="C37" s="273"/>
      <c r="D37" s="157"/>
      <c r="E37" s="202"/>
    </row>
    <row r="38" s="21" customFormat="1" ht="20" customHeight="1" spans="1:5">
      <c r="A38" s="285" t="s">
        <v>73</v>
      </c>
      <c r="B38" s="285"/>
      <c r="C38" s="282"/>
      <c r="D38" s="282">
        <f>D39+D40</f>
        <v>0</v>
      </c>
      <c r="E38" s="203"/>
    </row>
    <row r="39" ht="20" customHeight="1" spans="1:5">
      <c r="A39" s="287" t="s">
        <v>121</v>
      </c>
      <c r="B39" s="287"/>
      <c r="C39" s="273"/>
      <c r="D39" s="157"/>
      <c r="E39" s="202"/>
    </row>
    <row r="40" ht="20" customHeight="1" spans="1:5">
      <c r="A40" s="287" t="s">
        <v>122</v>
      </c>
      <c r="B40" s="287"/>
      <c r="C40" s="273"/>
      <c r="D40" s="157"/>
      <c r="E40" s="202"/>
    </row>
    <row r="41" ht="20" customHeight="1" spans="1:5">
      <c r="A41" s="288" t="s">
        <v>79</v>
      </c>
      <c r="B41" s="288"/>
      <c r="C41" s="273"/>
      <c r="D41" s="157"/>
      <c r="E41" s="202"/>
    </row>
    <row r="42" ht="20" customHeight="1" spans="1:5">
      <c r="A42" s="288" t="s">
        <v>81</v>
      </c>
      <c r="B42" s="288"/>
      <c r="C42" s="273"/>
      <c r="D42" s="157"/>
      <c r="E42" s="202"/>
    </row>
    <row r="43" ht="20" customHeight="1" spans="1:5">
      <c r="A43" s="288" t="s">
        <v>87</v>
      </c>
      <c r="B43" s="288"/>
      <c r="C43" s="273">
        <v>52628</v>
      </c>
      <c r="D43" s="157"/>
      <c r="E43" s="202" t="s">
        <v>123</v>
      </c>
    </row>
    <row r="44" ht="20" customHeight="1" spans="1:5">
      <c r="A44" s="288" t="s">
        <v>89</v>
      </c>
      <c r="B44" s="288"/>
      <c r="C44" s="273"/>
      <c r="D44" s="157"/>
      <c r="E44" s="202"/>
    </row>
    <row r="45" ht="20" customHeight="1" spans="1:5">
      <c r="A45" s="288" t="s">
        <v>83</v>
      </c>
      <c r="B45" s="288">
        <v>100</v>
      </c>
      <c r="C45" s="273">
        <v>1000</v>
      </c>
      <c r="D45" s="157">
        <v>296</v>
      </c>
      <c r="E45" s="202">
        <f>(D45-C45)/C45</f>
        <v>-0.704</v>
      </c>
    </row>
    <row r="46" ht="20" customHeight="1" spans="1:5">
      <c r="A46" s="288" t="s">
        <v>91</v>
      </c>
      <c r="B46" s="288"/>
      <c r="C46" s="157">
        <v>27500</v>
      </c>
      <c r="D46" s="157"/>
      <c r="E46" s="202"/>
    </row>
    <row r="47" ht="20" customHeight="1" spans="1:5">
      <c r="A47" s="288" t="s">
        <v>93</v>
      </c>
      <c r="B47" s="288"/>
      <c r="C47" s="273"/>
      <c r="D47" s="157"/>
      <c r="E47" s="202"/>
    </row>
    <row r="48" s="21" customFormat="1" ht="20" customHeight="1" spans="1:5">
      <c r="A48" s="105" t="s">
        <v>95</v>
      </c>
      <c r="B48" s="282">
        <f>B32+B34</f>
        <v>195554</v>
      </c>
      <c r="C48" s="282">
        <f>C32+C34</f>
        <v>330731</v>
      </c>
      <c r="D48" s="282">
        <f>D32+D34</f>
        <v>245294</v>
      </c>
      <c r="E48" s="203">
        <f>(D48-C48)/C48</f>
        <v>-0.258327764860264</v>
      </c>
    </row>
  </sheetData>
  <mergeCells count="1">
    <mergeCell ref="A2:E2"/>
  </mergeCells>
  <pageMargins left="0.472222222222222" right="0.354166666666667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2"/>
  <sheetViews>
    <sheetView showZeros="0" workbookViewId="0">
      <pane ySplit="4" topLeftCell="A454" activePane="bottomLeft" state="frozen"/>
      <selection/>
      <selection pane="bottomLeft" activeCell="G450" sqref="G450"/>
    </sheetView>
  </sheetViews>
  <sheetFormatPr defaultColWidth="9" defaultRowHeight="18" customHeight="1" outlineLevelCol="4"/>
  <cols>
    <col min="1" max="1" width="36.4824561403509" customWidth="1"/>
    <col min="2" max="3" width="16.5" style="64" customWidth="1"/>
    <col min="4" max="4" width="16.5" style="263" customWidth="1"/>
    <col min="5" max="5" width="14.8771929824561" style="170" customWidth="1"/>
  </cols>
  <sheetData>
    <row r="1" ht="20" customHeight="1" spans="1:5">
      <c r="A1" s="110" t="s">
        <v>124</v>
      </c>
      <c r="B1" s="130"/>
      <c r="C1" s="264"/>
      <c r="D1" s="265"/>
      <c r="E1" s="266"/>
    </row>
    <row r="2" ht="20" customHeight="1" spans="1:5">
      <c r="A2" s="139" t="s">
        <v>125</v>
      </c>
      <c r="B2" s="267"/>
      <c r="C2" s="267"/>
      <c r="D2" s="268"/>
      <c r="E2" s="269"/>
    </row>
    <row r="3" ht="20" customHeight="1" spans="1:5">
      <c r="A3" s="127"/>
      <c r="B3" s="264"/>
      <c r="C3" s="264"/>
      <c r="D3" s="213" t="s">
        <v>2</v>
      </c>
      <c r="E3" s="270"/>
    </row>
    <row r="4" s="60" customFormat="1" ht="30" customHeight="1" spans="1:5">
      <c r="A4" s="105" t="s">
        <v>126</v>
      </c>
      <c r="B4" s="33" t="s">
        <v>127</v>
      </c>
      <c r="C4" s="33" t="s">
        <v>99</v>
      </c>
      <c r="D4" s="33" t="s">
        <v>100</v>
      </c>
      <c r="E4" s="105" t="s">
        <v>128</v>
      </c>
    </row>
    <row r="5" s="61" customFormat="1" ht="20" customHeight="1" spans="1:5">
      <c r="A5" s="105" t="s">
        <v>129</v>
      </c>
      <c r="B5" s="102">
        <f>B6+B12+B18+B25+B31+B38+B48+B52+B56+B61+B64+B68+B73+B84+B78+B90+B96+B100+B118+B106+B110+B114+B44</f>
        <v>19605</v>
      </c>
      <c r="C5" s="102">
        <f>C6+C12+C18+C25+C31+C38+C48+C52+C56+C61+C64+C68+C73+C84+C78+C90+C96+C100+C118+C106+C110+C114+C44</f>
        <v>25908</v>
      </c>
      <c r="D5" s="102">
        <f>D6+D12+D18+D25+D31+D38+D48+D52+D56+D61+D64+D68+D73+D84+D78+D90+D96+D100+D118+D106+D110+D114+D44</f>
        <v>22256</v>
      </c>
      <c r="E5" s="203">
        <f>(D5-C5)/C5</f>
        <v>-0.140960321136329</v>
      </c>
    </row>
    <row r="6" s="21" customFormat="1" ht="20" customHeight="1" spans="1:5">
      <c r="A6" s="101" t="s">
        <v>130</v>
      </c>
      <c r="B6" s="102">
        <f>SUM(B7:B11)</f>
        <v>553</v>
      </c>
      <c r="C6" s="102">
        <f>SUM(C7:C11)</f>
        <v>474</v>
      </c>
      <c r="D6" s="102">
        <f>SUM(D7:D11)</f>
        <v>567</v>
      </c>
      <c r="E6" s="203">
        <f>(D6-C6)/C6</f>
        <v>0.19620253164557</v>
      </c>
    </row>
    <row r="7" s="166" customFormat="1" ht="20" customHeight="1" spans="1:5">
      <c r="A7" s="104" t="s">
        <v>131</v>
      </c>
      <c r="B7" s="83">
        <v>334</v>
      </c>
      <c r="C7" s="37">
        <v>302</v>
      </c>
      <c r="D7" s="83">
        <v>263</v>
      </c>
      <c r="E7" s="202">
        <f>(D7-C7)/C7</f>
        <v>-0.129139072847682</v>
      </c>
    </row>
    <row r="8" s="166" customFormat="1" ht="20" customHeight="1" spans="1:5">
      <c r="A8" s="104" t="s">
        <v>132</v>
      </c>
      <c r="B8" s="83">
        <v>30</v>
      </c>
      <c r="C8" s="37">
        <v>30</v>
      </c>
      <c r="D8" s="83"/>
      <c r="E8" s="202">
        <f>(D8-C8)/C8</f>
        <v>-1</v>
      </c>
    </row>
    <row r="9" s="166" customFormat="1" ht="20" customHeight="1" spans="1:5">
      <c r="A9" s="104" t="s">
        <v>133</v>
      </c>
      <c r="B9" s="83">
        <v>60</v>
      </c>
      <c r="C9" s="37"/>
      <c r="D9" s="83">
        <v>130</v>
      </c>
      <c r="E9" s="202"/>
    </row>
    <row r="10" s="166" customFormat="1" ht="20" customHeight="1" spans="1:5">
      <c r="A10" s="104" t="s">
        <v>134</v>
      </c>
      <c r="B10" s="83">
        <v>87</v>
      </c>
      <c r="C10" s="37">
        <v>76</v>
      </c>
      <c r="D10" s="83">
        <v>143</v>
      </c>
      <c r="E10" s="202">
        <f t="shared" ref="E10:E18" si="0">(D10-C10)/C10</f>
        <v>0.881578947368421</v>
      </c>
    </row>
    <row r="11" s="21" customFormat="1" ht="20" customHeight="1" spans="1:5">
      <c r="A11" s="104" t="s">
        <v>135</v>
      </c>
      <c r="B11" s="37">
        <v>42</v>
      </c>
      <c r="C11" s="37">
        <v>66</v>
      </c>
      <c r="D11" s="37">
        <v>31</v>
      </c>
      <c r="E11" s="202">
        <f t="shared" si="0"/>
        <v>-0.53030303030303</v>
      </c>
    </row>
    <row r="12" s="166" customFormat="1" ht="20" customHeight="1" spans="1:5">
      <c r="A12" s="101" t="s">
        <v>136</v>
      </c>
      <c r="B12" s="162">
        <f>SUM(B13:B17)</f>
        <v>444</v>
      </c>
      <c r="C12" s="162">
        <f>SUM(C13:C17)</f>
        <v>453</v>
      </c>
      <c r="D12" s="162">
        <f>SUM(D13:D17)</f>
        <v>440</v>
      </c>
      <c r="E12" s="203">
        <f t="shared" si="0"/>
        <v>-0.0286975717439294</v>
      </c>
    </row>
    <row r="13" s="166" customFormat="1" ht="20" customHeight="1" spans="1:5">
      <c r="A13" s="104" t="s">
        <v>131</v>
      </c>
      <c r="B13" s="83">
        <v>355</v>
      </c>
      <c r="C13" s="37">
        <v>340</v>
      </c>
      <c r="D13" s="83">
        <v>319</v>
      </c>
      <c r="E13" s="202">
        <f t="shared" si="0"/>
        <v>-0.0617647058823529</v>
      </c>
    </row>
    <row r="14" s="166" customFormat="1" ht="20" customHeight="1" spans="1:5">
      <c r="A14" s="104" t="s">
        <v>137</v>
      </c>
      <c r="B14" s="83">
        <v>28</v>
      </c>
      <c r="C14" s="37">
        <v>28</v>
      </c>
      <c r="D14" s="83">
        <v>28</v>
      </c>
      <c r="E14" s="202">
        <f t="shared" si="0"/>
        <v>0</v>
      </c>
    </row>
    <row r="15" s="166" customFormat="1" ht="20" customHeight="1" spans="1:5">
      <c r="A15" s="104" t="s">
        <v>138</v>
      </c>
      <c r="B15" s="83">
        <v>16</v>
      </c>
      <c r="C15" s="37">
        <v>16</v>
      </c>
      <c r="D15" s="83">
        <v>16</v>
      </c>
      <c r="E15" s="202">
        <f t="shared" si="0"/>
        <v>0</v>
      </c>
    </row>
    <row r="16" s="21" customFormat="1" ht="20" customHeight="1" spans="1:5">
      <c r="A16" s="104" t="s">
        <v>139</v>
      </c>
      <c r="B16" s="37"/>
      <c r="C16" s="37"/>
      <c r="D16" s="37">
        <v>15</v>
      </c>
      <c r="E16" s="202"/>
    </row>
    <row r="17" s="21" customFormat="1" ht="20" customHeight="1" spans="1:5">
      <c r="A17" s="104" t="s">
        <v>140</v>
      </c>
      <c r="B17" s="37">
        <v>45</v>
      </c>
      <c r="C17" s="37">
        <v>69</v>
      </c>
      <c r="D17" s="37">
        <v>62</v>
      </c>
      <c r="E17" s="202">
        <f t="shared" ref="E17:E61" si="1">(D17-C17)/C17</f>
        <v>-0.101449275362319</v>
      </c>
    </row>
    <row r="18" s="166" customFormat="1" ht="20" customHeight="1" spans="1:5">
      <c r="A18" s="101" t="s">
        <v>141</v>
      </c>
      <c r="B18" s="162">
        <f>SUM(B19:B24)</f>
        <v>11230</v>
      </c>
      <c r="C18" s="162">
        <f>SUM(C19:C24)</f>
        <v>13200</v>
      </c>
      <c r="D18" s="162">
        <f>SUM(D19:D24)</f>
        <v>12113</v>
      </c>
      <c r="E18" s="203">
        <f t="shared" si="1"/>
        <v>-0.0823484848484849</v>
      </c>
    </row>
    <row r="19" s="166" customFormat="1" ht="20" customHeight="1" spans="1:5">
      <c r="A19" s="104" t="s">
        <v>131</v>
      </c>
      <c r="B19" s="83">
        <v>5673</v>
      </c>
      <c r="C19" s="37">
        <v>5601</v>
      </c>
      <c r="D19" s="83">
        <v>5011</v>
      </c>
      <c r="E19" s="202">
        <f t="shared" si="1"/>
        <v>-0.105338332440636</v>
      </c>
    </row>
    <row r="20" s="166" customFormat="1" ht="20" customHeight="1" spans="1:5">
      <c r="A20" s="104" t="s">
        <v>142</v>
      </c>
      <c r="B20" s="83"/>
      <c r="C20" s="37"/>
      <c r="D20" s="83">
        <v>30</v>
      </c>
      <c r="E20" s="202"/>
    </row>
    <row r="21" s="166" customFormat="1" ht="20" customHeight="1" spans="1:5">
      <c r="A21" s="104" t="s">
        <v>143</v>
      </c>
      <c r="B21" s="83">
        <v>0</v>
      </c>
      <c r="C21" s="37"/>
      <c r="D21" s="83">
        <v>100</v>
      </c>
      <c r="E21" s="202"/>
    </row>
    <row r="22" s="166" customFormat="1" ht="20" customHeight="1" spans="1:5">
      <c r="A22" s="104" t="s">
        <v>144</v>
      </c>
      <c r="B22" s="83"/>
      <c r="C22" s="37"/>
      <c r="D22" s="83"/>
      <c r="E22" s="202"/>
    </row>
    <row r="23" s="166" customFormat="1" ht="30" customHeight="1" spans="1:5">
      <c r="A23" s="104" t="s">
        <v>145</v>
      </c>
      <c r="B23" s="83">
        <v>1637</v>
      </c>
      <c r="C23" s="37">
        <v>1527</v>
      </c>
      <c r="D23" s="83">
        <v>1684</v>
      </c>
      <c r="E23" s="202">
        <f t="shared" si="1"/>
        <v>0.102815979043877</v>
      </c>
    </row>
    <row r="24" s="21" customFormat="1" ht="20" customHeight="1" spans="1:5">
      <c r="A24" s="104" t="s">
        <v>146</v>
      </c>
      <c r="B24" s="37">
        <v>3920</v>
      </c>
      <c r="C24" s="37">
        <v>6072</v>
      </c>
      <c r="D24" s="37">
        <v>5288</v>
      </c>
      <c r="E24" s="202">
        <f t="shared" si="1"/>
        <v>-0.129117259552042</v>
      </c>
    </row>
    <row r="25" s="21" customFormat="1" ht="20" customHeight="1" spans="1:5">
      <c r="A25" s="101" t="s">
        <v>147</v>
      </c>
      <c r="B25" s="162">
        <f>SUM(B26:B30)</f>
        <v>509</v>
      </c>
      <c r="C25" s="162">
        <f>SUM(C26:C30)</f>
        <v>3763</v>
      </c>
      <c r="D25" s="162">
        <f>SUM(D26:D30)</f>
        <v>531</v>
      </c>
      <c r="E25" s="203">
        <f t="shared" si="1"/>
        <v>-0.858889184161573</v>
      </c>
    </row>
    <row r="26" s="166" customFormat="1" ht="20" customHeight="1" spans="1:5">
      <c r="A26" s="104" t="s">
        <v>131</v>
      </c>
      <c r="B26" s="83">
        <v>187</v>
      </c>
      <c r="C26" s="37">
        <v>119</v>
      </c>
      <c r="D26" s="83">
        <v>109</v>
      </c>
      <c r="E26" s="203">
        <f t="shared" si="1"/>
        <v>-0.0840336134453782</v>
      </c>
    </row>
    <row r="27" s="166" customFormat="1" ht="20" customHeight="1" spans="1:5">
      <c r="A27" s="104" t="s">
        <v>142</v>
      </c>
      <c r="B27" s="83">
        <v>0</v>
      </c>
      <c r="C27" s="37"/>
      <c r="D27" s="83"/>
      <c r="E27" s="202"/>
    </row>
    <row r="28" s="166" customFormat="1" ht="20" customHeight="1" spans="1:5">
      <c r="A28" s="104" t="s">
        <v>148</v>
      </c>
      <c r="B28" s="83">
        <v>0</v>
      </c>
      <c r="C28" s="37"/>
      <c r="D28" s="83"/>
      <c r="E28" s="202"/>
    </row>
    <row r="29" s="21" customFormat="1" ht="20" customHeight="1" spans="1:5">
      <c r="A29" s="104" t="s">
        <v>145</v>
      </c>
      <c r="B29" s="37">
        <v>72</v>
      </c>
      <c r="C29" s="37">
        <v>82</v>
      </c>
      <c r="D29" s="37">
        <v>88</v>
      </c>
      <c r="E29" s="202">
        <f t="shared" si="1"/>
        <v>0.0731707317073171</v>
      </c>
    </row>
    <row r="30" s="166" customFormat="1" ht="20" customHeight="1" spans="1:5">
      <c r="A30" s="104" t="s">
        <v>149</v>
      </c>
      <c r="B30" s="83">
        <v>250</v>
      </c>
      <c r="C30" s="37">
        <v>3562</v>
      </c>
      <c r="D30" s="83">
        <v>334</v>
      </c>
      <c r="E30" s="202">
        <f t="shared" si="1"/>
        <v>-0.906232453677709</v>
      </c>
    </row>
    <row r="31" s="21" customFormat="1" ht="20" customHeight="1" spans="1:5">
      <c r="A31" s="101" t="s">
        <v>150</v>
      </c>
      <c r="B31" s="162">
        <f>SUM(B32:B37)</f>
        <v>133</v>
      </c>
      <c r="C31" s="162">
        <f>SUM(C32:C37)</f>
        <v>115</v>
      </c>
      <c r="D31" s="162">
        <f>SUM(D32:D37)</f>
        <v>171</v>
      </c>
      <c r="E31" s="203">
        <f t="shared" si="1"/>
        <v>0.48695652173913</v>
      </c>
    </row>
    <row r="32" s="166" customFormat="1" ht="20" customHeight="1" spans="1:5">
      <c r="A32" s="104" t="s">
        <v>131</v>
      </c>
      <c r="B32" s="83">
        <v>88</v>
      </c>
      <c r="C32" s="37">
        <v>72</v>
      </c>
      <c r="D32" s="83">
        <v>77</v>
      </c>
      <c r="E32" s="202">
        <f t="shared" si="1"/>
        <v>0.0694444444444444</v>
      </c>
    </row>
    <row r="33" s="166" customFormat="1" ht="20" customHeight="1" spans="1:5">
      <c r="A33" s="104" t="s">
        <v>142</v>
      </c>
      <c r="B33" s="83"/>
      <c r="C33" s="37"/>
      <c r="D33" s="83">
        <v>20</v>
      </c>
      <c r="E33" s="202"/>
    </row>
    <row r="34" s="166" customFormat="1" ht="20" customHeight="1" spans="1:5">
      <c r="A34" s="104" t="s">
        <v>151</v>
      </c>
      <c r="B34" s="83">
        <v>7</v>
      </c>
      <c r="C34" s="37">
        <v>7</v>
      </c>
      <c r="D34" s="83">
        <v>7</v>
      </c>
      <c r="E34" s="202">
        <f t="shared" si="1"/>
        <v>0</v>
      </c>
    </row>
    <row r="35" s="21" customFormat="1" ht="20" customHeight="1" spans="1:5">
      <c r="A35" s="104" t="s">
        <v>152</v>
      </c>
      <c r="B35" s="37">
        <v>8</v>
      </c>
      <c r="C35" s="37">
        <v>8</v>
      </c>
      <c r="D35" s="37"/>
      <c r="E35" s="202">
        <f t="shared" si="1"/>
        <v>-1</v>
      </c>
    </row>
    <row r="36" s="252" customFormat="1" ht="20" customHeight="1" spans="1:5">
      <c r="A36" s="104" t="s">
        <v>153</v>
      </c>
      <c r="B36" s="83">
        <v>20</v>
      </c>
      <c r="C36" s="37">
        <v>20</v>
      </c>
      <c r="D36" s="83"/>
      <c r="E36" s="202">
        <f t="shared" si="1"/>
        <v>-1</v>
      </c>
    </row>
    <row r="37" s="252" customFormat="1" ht="20" customHeight="1" spans="1:5">
      <c r="A37" s="104" t="s">
        <v>154</v>
      </c>
      <c r="B37" s="83">
        <v>10</v>
      </c>
      <c r="C37" s="37">
        <v>8</v>
      </c>
      <c r="D37" s="83">
        <v>67</v>
      </c>
      <c r="E37" s="202">
        <f t="shared" si="1"/>
        <v>7.375</v>
      </c>
    </row>
    <row r="38" s="260" customFormat="1" ht="20" customHeight="1" spans="1:5">
      <c r="A38" s="101" t="s">
        <v>155</v>
      </c>
      <c r="B38" s="162">
        <f>SUM(B39:B43)</f>
        <v>621</v>
      </c>
      <c r="C38" s="162">
        <f>SUM(C39:C43)</f>
        <v>814</v>
      </c>
      <c r="D38" s="162">
        <f>SUM(D39:D43)</f>
        <v>725</v>
      </c>
      <c r="E38" s="203">
        <f t="shared" si="1"/>
        <v>-0.109336609336609</v>
      </c>
    </row>
    <row r="39" s="252" customFormat="1" ht="20" customHeight="1" spans="1:5">
      <c r="A39" s="104" t="s">
        <v>131</v>
      </c>
      <c r="B39" s="83">
        <v>129</v>
      </c>
      <c r="C39" s="37">
        <v>104</v>
      </c>
      <c r="D39" s="83">
        <v>350</v>
      </c>
      <c r="E39" s="202">
        <f t="shared" si="1"/>
        <v>2.36538461538462</v>
      </c>
    </row>
    <row r="40" s="252" customFormat="1" ht="20" customHeight="1" spans="1:5">
      <c r="A40" s="104" t="s">
        <v>156</v>
      </c>
      <c r="B40" s="83">
        <v>26</v>
      </c>
      <c r="C40" s="37">
        <v>25</v>
      </c>
      <c r="D40" s="83"/>
      <c r="E40" s="202">
        <f t="shared" si="1"/>
        <v>-1</v>
      </c>
    </row>
    <row r="41" s="21" customFormat="1" ht="20" customHeight="1" spans="1:5">
      <c r="A41" s="104" t="s">
        <v>157</v>
      </c>
      <c r="B41" s="37">
        <v>62</v>
      </c>
      <c r="C41" s="37">
        <v>130</v>
      </c>
      <c r="D41" s="37"/>
      <c r="E41" s="202">
        <f t="shared" si="1"/>
        <v>-1</v>
      </c>
    </row>
    <row r="42" s="166" customFormat="1" ht="20" customHeight="1" spans="1:5">
      <c r="A42" s="104" t="s">
        <v>145</v>
      </c>
      <c r="B42" s="83">
        <v>353</v>
      </c>
      <c r="C42" s="37">
        <v>327</v>
      </c>
      <c r="D42" s="83">
        <v>329</v>
      </c>
      <c r="E42" s="202">
        <f t="shared" si="1"/>
        <v>0.00611620795107034</v>
      </c>
    </row>
    <row r="43" s="166" customFormat="1" ht="20" customHeight="1" spans="1:5">
      <c r="A43" s="104" t="s">
        <v>158</v>
      </c>
      <c r="B43" s="83">
        <v>51</v>
      </c>
      <c r="C43" s="37">
        <v>228</v>
      </c>
      <c r="D43" s="83">
        <v>46</v>
      </c>
      <c r="E43" s="202">
        <f t="shared" si="1"/>
        <v>-0.798245614035088</v>
      </c>
    </row>
    <row r="44" s="166" customFormat="1" ht="20" customHeight="1" spans="1:5">
      <c r="A44" s="101" t="s">
        <v>159</v>
      </c>
      <c r="B44" s="83">
        <f>SUM(B45:B47)</f>
        <v>0</v>
      </c>
      <c r="C44" s="83">
        <f>SUM(C45:C47)</f>
        <v>0</v>
      </c>
      <c r="D44" s="162">
        <f>SUM(D45:D47)</f>
        <v>750</v>
      </c>
      <c r="E44" s="202"/>
    </row>
    <row r="45" s="166" customFormat="1" ht="20" customHeight="1" spans="1:5">
      <c r="A45" s="104" t="s">
        <v>131</v>
      </c>
      <c r="B45" s="83"/>
      <c r="C45" s="37"/>
      <c r="D45" s="83">
        <v>722</v>
      </c>
      <c r="E45" s="202"/>
    </row>
    <row r="46" s="166" customFormat="1" ht="20" customHeight="1" spans="1:5">
      <c r="A46" s="104" t="s">
        <v>145</v>
      </c>
      <c r="B46" s="83"/>
      <c r="C46" s="37"/>
      <c r="D46" s="83">
        <v>28</v>
      </c>
      <c r="E46" s="202"/>
    </row>
    <row r="47" s="166" customFormat="1" ht="20" customHeight="1" spans="1:5">
      <c r="A47" s="104" t="s">
        <v>160</v>
      </c>
      <c r="B47" s="83"/>
      <c r="C47" s="37"/>
      <c r="D47" s="83"/>
      <c r="E47" s="202"/>
    </row>
    <row r="48" s="260" customFormat="1" ht="20" customHeight="1" spans="1:5">
      <c r="A48" s="101" t="s">
        <v>161</v>
      </c>
      <c r="B48" s="162">
        <f>SUM(B49:B51)</f>
        <v>254</v>
      </c>
      <c r="C48" s="162">
        <f>SUM(C49:C51)</f>
        <v>528</v>
      </c>
      <c r="D48" s="162">
        <f>SUM(D49:D51)</f>
        <v>297</v>
      </c>
      <c r="E48" s="203">
        <f t="shared" si="1"/>
        <v>-0.4375</v>
      </c>
    </row>
    <row r="49" s="21" customFormat="1" ht="20" customHeight="1" spans="1:5">
      <c r="A49" s="104" t="s">
        <v>131</v>
      </c>
      <c r="B49" s="37">
        <v>173</v>
      </c>
      <c r="C49" s="37">
        <v>160</v>
      </c>
      <c r="D49" s="37">
        <v>167</v>
      </c>
      <c r="E49" s="202">
        <f t="shared" si="1"/>
        <v>0.04375</v>
      </c>
    </row>
    <row r="50" s="166" customFormat="1" ht="20" customHeight="1" spans="1:5">
      <c r="A50" s="104" t="s">
        <v>162</v>
      </c>
      <c r="B50" s="83">
        <v>0</v>
      </c>
      <c r="C50" s="37">
        <v>271</v>
      </c>
      <c r="D50" s="83"/>
      <c r="E50" s="202">
        <f t="shared" si="1"/>
        <v>-1</v>
      </c>
    </row>
    <row r="51" s="166" customFormat="1" ht="20" customHeight="1" spans="1:5">
      <c r="A51" s="104" t="s">
        <v>163</v>
      </c>
      <c r="B51" s="83">
        <v>81</v>
      </c>
      <c r="C51" s="37">
        <v>97</v>
      </c>
      <c r="D51" s="83">
        <v>130</v>
      </c>
      <c r="E51" s="202">
        <f t="shared" si="1"/>
        <v>0.34020618556701</v>
      </c>
    </row>
    <row r="52" s="260" customFormat="1" ht="20" customHeight="1" spans="1:5">
      <c r="A52" s="101" t="s">
        <v>164</v>
      </c>
      <c r="B52" s="162">
        <f>SUM(B53:B55)</f>
        <v>640</v>
      </c>
      <c r="C52" s="162">
        <f>SUM(C53:C55)</f>
        <v>788</v>
      </c>
      <c r="D52" s="162">
        <f>SUM(D53:D55)</f>
        <v>1033</v>
      </c>
      <c r="E52" s="203">
        <f t="shared" si="1"/>
        <v>0.310913705583756</v>
      </c>
    </row>
    <row r="53" s="21" customFormat="1" ht="20" customHeight="1" spans="1:5">
      <c r="A53" s="104" t="s">
        <v>131</v>
      </c>
      <c r="B53" s="37">
        <v>529</v>
      </c>
      <c r="C53" s="37">
        <v>486</v>
      </c>
      <c r="D53" s="37">
        <v>516</v>
      </c>
      <c r="E53" s="202">
        <f t="shared" si="1"/>
        <v>0.0617283950617284</v>
      </c>
    </row>
    <row r="54" s="166" customFormat="1" ht="20" customHeight="1" spans="1:5">
      <c r="A54" s="104" t="s">
        <v>165</v>
      </c>
      <c r="B54" s="83">
        <v>10</v>
      </c>
      <c r="C54" s="37">
        <v>15</v>
      </c>
      <c r="D54" s="83"/>
      <c r="E54" s="202">
        <f t="shared" si="1"/>
        <v>-1</v>
      </c>
    </row>
    <row r="55" s="21" customFormat="1" ht="20" customHeight="1" spans="1:5">
      <c r="A55" s="104" t="s">
        <v>166</v>
      </c>
      <c r="B55" s="37">
        <v>101</v>
      </c>
      <c r="C55" s="37">
        <v>287</v>
      </c>
      <c r="D55" s="37">
        <v>517</v>
      </c>
      <c r="E55" s="202">
        <f t="shared" si="1"/>
        <v>0.801393728222996</v>
      </c>
    </row>
    <row r="56" s="21" customFormat="1" ht="20" customHeight="1" spans="1:5">
      <c r="A56" s="101" t="s">
        <v>167</v>
      </c>
      <c r="B56" s="162">
        <f>SUM(B57:B60)</f>
        <v>720</v>
      </c>
      <c r="C56" s="162">
        <f>SUM(C57:C60)</f>
        <v>861</v>
      </c>
      <c r="D56" s="162">
        <f>SUM(D57:D60)</f>
        <v>997</v>
      </c>
      <c r="E56" s="203">
        <f t="shared" si="1"/>
        <v>0.157955865272938</v>
      </c>
    </row>
    <row r="57" s="166" customFormat="1" ht="20" customHeight="1" spans="1:5">
      <c r="A57" s="104" t="s">
        <v>131</v>
      </c>
      <c r="B57" s="83">
        <v>119</v>
      </c>
      <c r="C57" s="37">
        <v>108</v>
      </c>
      <c r="D57" s="83">
        <v>115</v>
      </c>
      <c r="E57" s="202">
        <f t="shared" si="1"/>
        <v>0.0648148148148148</v>
      </c>
    </row>
    <row r="58" s="252" customFormat="1" ht="20" customHeight="1" spans="1:5">
      <c r="A58" s="104" t="s">
        <v>168</v>
      </c>
      <c r="B58" s="83">
        <v>130</v>
      </c>
      <c r="C58" s="37">
        <v>130</v>
      </c>
      <c r="D58" s="83">
        <v>630</v>
      </c>
      <c r="E58" s="202">
        <f t="shared" si="1"/>
        <v>3.84615384615385</v>
      </c>
    </row>
    <row r="59" s="21" customFormat="1" ht="20" customHeight="1" spans="1:5">
      <c r="A59" s="104" t="s">
        <v>145</v>
      </c>
      <c r="B59" s="37">
        <v>160</v>
      </c>
      <c r="C59" s="37">
        <v>131</v>
      </c>
      <c r="D59" s="37">
        <v>118</v>
      </c>
      <c r="E59" s="202">
        <f t="shared" si="1"/>
        <v>-0.099236641221374</v>
      </c>
    </row>
    <row r="60" s="166" customFormat="1" ht="20" customHeight="1" spans="1:5">
      <c r="A60" s="104" t="s">
        <v>169</v>
      </c>
      <c r="B60" s="83">
        <v>311</v>
      </c>
      <c r="C60" s="37">
        <v>492</v>
      </c>
      <c r="D60" s="83">
        <v>134</v>
      </c>
      <c r="E60" s="202">
        <f t="shared" si="1"/>
        <v>-0.727642276422764</v>
      </c>
    </row>
    <row r="61" s="260" customFormat="1" ht="20" customHeight="1" spans="1:5">
      <c r="A61" s="101" t="s">
        <v>170</v>
      </c>
      <c r="B61" s="162">
        <f>SUM(B62:B63)</f>
        <v>38</v>
      </c>
      <c r="C61" s="162">
        <f>SUM(C62:C63)</f>
        <v>813</v>
      </c>
      <c r="D61" s="162">
        <f>SUM(D62:D63)</f>
        <v>102</v>
      </c>
      <c r="E61" s="203">
        <f t="shared" si="1"/>
        <v>-0.874538745387454</v>
      </c>
    </row>
    <row r="62" s="260" customFormat="1" ht="20" customHeight="1" spans="1:5">
      <c r="A62" s="104" t="s">
        <v>171</v>
      </c>
      <c r="B62" s="162"/>
      <c r="C62" s="37">
        <v>101</v>
      </c>
      <c r="D62" s="162"/>
      <c r="E62" s="203"/>
    </row>
    <row r="63" s="21" customFormat="1" ht="20" customHeight="1" spans="1:5">
      <c r="A63" s="104" t="s">
        <v>172</v>
      </c>
      <c r="B63" s="37">
        <v>38</v>
      </c>
      <c r="C63" s="37">
        <v>712</v>
      </c>
      <c r="D63" s="37">
        <v>102</v>
      </c>
      <c r="E63" s="202">
        <f>(D63-C63)/C63</f>
        <v>-0.856741573033708</v>
      </c>
    </row>
    <row r="64" s="21" customFormat="1" ht="20" customHeight="1" spans="1:5">
      <c r="A64" s="101" t="s">
        <v>173</v>
      </c>
      <c r="B64" s="162">
        <f>SUM(B65:B67)</f>
        <v>75</v>
      </c>
      <c r="C64" s="162">
        <f>SUM(C65:C67)</f>
        <v>68</v>
      </c>
      <c r="D64" s="162">
        <f>SUM(D65:D67)</f>
        <v>82</v>
      </c>
      <c r="E64" s="203">
        <f>(D64-C64)/C64</f>
        <v>0.205882352941176</v>
      </c>
    </row>
    <row r="65" s="21" customFormat="1" ht="20" customHeight="1" spans="1:5">
      <c r="A65" s="104" t="s">
        <v>131</v>
      </c>
      <c r="B65" s="83"/>
      <c r="C65" s="37">
        <v>6</v>
      </c>
      <c r="D65" s="83">
        <v>32</v>
      </c>
      <c r="E65" s="203"/>
    </row>
    <row r="66" s="166" customFormat="1" ht="20" customHeight="1" spans="1:5">
      <c r="A66" s="104" t="s">
        <v>174</v>
      </c>
      <c r="B66" s="83">
        <v>58</v>
      </c>
      <c r="C66" s="37">
        <v>47</v>
      </c>
      <c r="D66" s="83">
        <v>32</v>
      </c>
      <c r="E66" s="202">
        <f t="shared" ref="E66:E81" si="2">(D66-C66)/C66</f>
        <v>-0.319148936170213</v>
      </c>
    </row>
    <row r="67" s="252" customFormat="1" ht="20" customHeight="1" spans="1:5">
      <c r="A67" s="104" t="s">
        <v>175</v>
      </c>
      <c r="B67" s="83">
        <v>17</v>
      </c>
      <c r="C67" s="37">
        <v>15</v>
      </c>
      <c r="D67" s="83">
        <v>18</v>
      </c>
      <c r="E67" s="202">
        <f t="shared" si="2"/>
        <v>0.2</v>
      </c>
    </row>
    <row r="68" s="21" customFormat="1" ht="20" customHeight="1" spans="1:5">
      <c r="A68" s="101" t="s">
        <v>176</v>
      </c>
      <c r="B68" s="102">
        <f>SUM(B69:B72)</f>
        <v>517</v>
      </c>
      <c r="C68" s="102">
        <f>SUM(C69:C72)</f>
        <v>516</v>
      </c>
      <c r="D68" s="102">
        <f>SUM(D69:D72)</f>
        <v>546</v>
      </c>
      <c r="E68" s="203">
        <f t="shared" si="2"/>
        <v>0.0581395348837209</v>
      </c>
    </row>
    <row r="69" s="166" customFormat="1" ht="20" customHeight="1" spans="1:5">
      <c r="A69" s="104" t="s">
        <v>131</v>
      </c>
      <c r="B69" s="83">
        <v>190</v>
      </c>
      <c r="C69" s="37">
        <v>189</v>
      </c>
      <c r="D69" s="83">
        <v>190</v>
      </c>
      <c r="E69" s="202">
        <f t="shared" si="2"/>
        <v>0.00529100529100529</v>
      </c>
    </row>
    <row r="70" s="252" customFormat="1" ht="20" customHeight="1" spans="1:5">
      <c r="A70" s="104" t="s">
        <v>177</v>
      </c>
      <c r="B70" s="83">
        <v>56</v>
      </c>
      <c r="C70" s="37">
        <v>56</v>
      </c>
      <c r="D70" s="83">
        <v>76</v>
      </c>
      <c r="E70" s="202">
        <f t="shared" si="2"/>
        <v>0.357142857142857</v>
      </c>
    </row>
    <row r="71" s="166" customFormat="1" ht="20" customHeight="1" spans="1:5">
      <c r="A71" s="104" t="s">
        <v>145</v>
      </c>
      <c r="B71" s="83">
        <v>100</v>
      </c>
      <c r="C71" s="37">
        <v>94</v>
      </c>
      <c r="D71" s="83">
        <v>95</v>
      </c>
      <c r="E71" s="202">
        <f t="shared" si="2"/>
        <v>0.0106382978723404</v>
      </c>
    </row>
    <row r="72" s="252" customFormat="1" ht="29" customHeight="1" spans="1:5">
      <c r="A72" s="104" t="s">
        <v>178</v>
      </c>
      <c r="B72" s="83">
        <v>171</v>
      </c>
      <c r="C72" s="37">
        <v>177</v>
      </c>
      <c r="D72" s="83">
        <v>185</v>
      </c>
      <c r="E72" s="202">
        <f t="shared" si="2"/>
        <v>0.0451977401129944</v>
      </c>
    </row>
    <row r="73" s="21" customFormat="1" ht="20" customHeight="1" spans="1:5">
      <c r="A73" s="101" t="s">
        <v>179</v>
      </c>
      <c r="B73" s="102">
        <f>SUM(B74:B77)</f>
        <v>710</v>
      </c>
      <c r="C73" s="102">
        <f>SUM(C74:C77)</f>
        <v>614</v>
      </c>
      <c r="D73" s="102">
        <f>SUM(D74:D77)</f>
        <v>625</v>
      </c>
      <c r="E73" s="203">
        <f t="shared" si="2"/>
        <v>0.0179153094462541</v>
      </c>
    </row>
    <row r="74" s="166" customFormat="1" ht="20" customHeight="1" spans="1:5">
      <c r="A74" s="104" t="s">
        <v>131</v>
      </c>
      <c r="B74" s="83">
        <v>402</v>
      </c>
      <c r="C74" s="37">
        <v>358</v>
      </c>
      <c r="D74" s="83">
        <v>375</v>
      </c>
      <c r="E74" s="202">
        <f t="shared" si="2"/>
        <v>0.0474860335195531</v>
      </c>
    </row>
    <row r="75" s="252" customFormat="1" ht="20" customHeight="1" spans="1:5">
      <c r="A75" s="104" t="s">
        <v>180</v>
      </c>
      <c r="B75" s="83">
        <v>0</v>
      </c>
      <c r="C75" s="37">
        <v>5</v>
      </c>
      <c r="D75" s="83"/>
      <c r="E75" s="202">
        <f t="shared" si="2"/>
        <v>-1</v>
      </c>
    </row>
    <row r="76" s="166" customFormat="1" ht="20" customHeight="1" spans="1:5">
      <c r="A76" s="104" t="s">
        <v>145</v>
      </c>
      <c r="B76" s="83">
        <v>107</v>
      </c>
      <c r="C76" s="37">
        <v>106</v>
      </c>
      <c r="D76" s="83">
        <v>119</v>
      </c>
      <c r="E76" s="202">
        <f t="shared" si="2"/>
        <v>0.122641509433962</v>
      </c>
    </row>
    <row r="77" s="252" customFormat="1" ht="20" customHeight="1" spans="1:5">
      <c r="A77" s="104" t="s">
        <v>181</v>
      </c>
      <c r="B77" s="83">
        <v>201</v>
      </c>
      <c r="C77" s="37">
        <v>145</v>
      </c>
      <c r="D77" s="83">
        <v>131</v>
      </c>
      <c r="E77" s="202">
        <f t="shared" si="2"/>
        <v>-0.096551724137931</v>
      </c>
    </row>
    <row r="78" s="21" customFormat="1" ht="20" customHeight="1" spans="1:5">
      <c r="A78" s="101" t="s">
        <v>182</v>
      </c>
      <c r="B78" s="102">
        <f>SUM(B79:B83)</f>
        <v>736</v>
      </c>
      <c r="C78" s="102">
        <f>SUM(C79:C83)</f>
        <v>601</v>
      </c>
      <c r="D78" s="102">
        <f>SUM(D79:D83)</f>
        <v>922</v>
      </c>
      <c r="E78" s="203">
        <f t="shared" si="2"/>
        <v>0.534109816971714</v>
      </c>
    </row>
    <row r="79" s="166" customFormat="1" ht="20" customHeight="1" spans="1:5">
      <c r="A79" s="104" t="s">
        <v>131</v>
      </c>
      <c r="B79" s="83">
        <v>222</v>
      </c>
      <c r="C79" s="37">
        <v>205</v>
      </c>
      <c r="D79" s="83">
        <v>191</v>
      </c>
      <c r="E79" s="202">
        <f t="shared" si="2"/>
        <v>-0.0682926829268293</v>
      </c>
    </row>
    <row r="80" s="166" customFormat="1" ht="20" customHeight="1" spans="1:5">
      <c r="A80" s="104" t="s">
        <v>142</v>
      </c>
      <c r="B80" s="83">
        <v>107</v>
      </c>
      <c r="C80" s="37">
        <v>53</v>
      </c>
      <c r="D80" s="83">
        <v>91</v>
      </c>
      <c r="E80" s="202">
        <f t="shared" si="2"/>
        <v>0.716981132075472</v>
      </c>
    </row>
    <row r="81" s="166" customFormat="1" ht="20" customHeight="1" spans="1:5">
      <c r="A81" s="104" t="s">
        <v>143</v>
      </c>
      <c r="B81" s="83"/>
      <c r="C81" s="37"/>
      <c r="D81" s="83">
        <v>180</v>
      </c>
      <c r="E81" s="202"/>
    </row>
    <row r="82" s="166" customFormat="1" ht="20" customHeight="1" spans="1:5">
      <c r="A82" s="104" t="s">
        <v>183</v>
      </c>
      <c r="B82" s="83">
        <v>0</v>
      </c>
      <c r="C82" s="37">
        <v>5</v>
      </c>
      <c r="D82" s="83"/>
      <c r="E82" s="202">
        <f t="shared" ref="E82:E117" si="3">(D82-C82)/C82</f>
        <v>-1</v>
      </c>
    </row>
    <row r="83" s="252" customFormat="1" ht="20" customHeight="1" spans="1:5">
      <c r="A83" s="104" t="s">
        <v>184</v>
      </c>
      <c r="B83" s="83">
        <v>407</v>
      </c>
      <c r="C83" s="37">
        <v>338</v>
      </c>
      <c r="D83" s="83">
        <v>460</v>
      </c>
      <c r="E83" s="202">
        <f t="shared" si="3"/>
        <v>0.36094674556213</v>
      </c>
    </row>
    <row r="84" s="21" customFormat="1" ht="20" customHeight="1" spans="1:5">
      <c r="A84" s="101" t="s">
        <v>185</v>
      </c>
      <c r="B84" s="102">
        <f>SUM(B85:B89)</f>
        <v>311</v>
      </c>
      <c r="C84" s="102">
        <f>SUM(C85:C89)</f>
        <v>485</v>
      </c>
      <c r="D84" s="102">
        <f>SUM(D85:D89)</f>
        <v>320</v>
      </c>
      <c r="E84" s="203">
        <f t="shared" si="3"/>
        <v>-0.34020618556701</v>
      </c>
    </row>
    <row r="85" s="166" customFormat="1" ht="20" customHeight="1" spans="1:5">
      <c r="A85" s="104" t="s">
        <v>131</v>
      </c>
      <c r="B85" s="83">
        <v>136</v>
      </c>
      <c r="C85" s="37">
        <v>122</v>
      </c>
      <c r="D85" s="83">
        <v>116</v>
      </c>
      <c r="E85" s="202">
        <f t="shared" si="3"/>
        <v>-0.0491803278688525</v>
      </c>
    </row>
    <row r="86" s="252" customFormat="1" ht="20" customHeight="1" spans="1:5">
      <c r="A86" s="104" t="s">
        <v>142</v>
      </c>
      <c r="B86" s="83">
        <v>35</v>
      </c>
      <c r="C86" s="37">
        <v>35</v>
      </c>
      <c r="D86" s="83">
        <v>35</v>
      </c>
      <c r="E86" s="202">
        <f t="shared" si="3"/>
        <v>0</v>
      </c>
    </row>
    <row r="87" s="252" customFormat="1" ht="20" customHeight="1" spans="1:5">
      <c r="A87" s="104" t="s">
        <v>186</v>
      </c>
      <c r="B87" s="83">
        <v>45</v>
      </c>
      <c r="C87" s="37">
        <v>45</v>
      </c>
      <c r="D87" s="83">
        <v>61</v>
      </c>
      <c r="E87" s="202">
        <f t="shared" si="3"/>
        <v>0.355555555555556</v>
      </c>
    </row>
    <row r="88" s="21" customFormat="1" ht="20" customHeight="1" spans="1:5">
      <c r="A88" s="104" t="s">
        <v>145</v>
      </c>
      <c r="B88" s="37">
        <v>52</v>
      </c>
      <c r="C88" s="37">
        <v>60</v>
      </c>
      <c r="D88" s="37">
        <v>69</v>
      </c>
      <c r="E88" s="202">
        <f t="shared" si="3"/>
        <v>0.15</v>
      </c>
    </row>
    <row r="89" s="166" customFormat="1" ht="20" customHeight="1" spans="1:5">
      <c r="A89" s="104" t="s">
        <v>187</v>
      </c>
      <c r="B89" s="83">
        <v>43</v>
      </c>
      <c r="C89" s="37">
        <v>223</v>
      </c>
      <c r="D89" s="83">
        <v>39</v>
      </c>
      <c r="E89" s="202">
        <f t="shared" si="3"/>
        <v>-0.825112107623318</v>
      </c>
    </row>
    <row r="90" s="21" customFormat="1" ht="20" customHeight="1" spans="1:5">
      <c r="A90" s="101" t="s">
        <v>188</v>
      </c>
      <c r="B90" s="162">
        <f>SUM(B91:B95)</f>
        <v>660</v>
      </c>
      <c r="C90" s="162">
        <f>SUM(C91:C95)</f>
        <v>856</v>
      </c>
      <c r="D90" s="162">
        <f>SUM(D91:D95)</f>
        <v>1015</v>
      </c>
      <c r="E90" s="203">
        <f t="shared" si="3"/>
        <v>0.185747663551402</v>
      </c>
    </row>
    <row r="91" s="252" customFormat="1" ht="20" customHeight="1" spans="1:5">
      <c r="A91" s="104" t="s">
        <v>131</v>
      </c>
      <c r="B91" s="83">
        <v>438</v>
      </c>
      <c r="C91" s="37">
        <v>423</v>
      </c>
      <c r="D91" s="83">
        <v>434</v>
      </c>
      <c r="E91" s="202">
        <f t="shared" si="3"/>
        <v>0.0260047281323877</v>
      </c>
    </row>
    <row r="92" s="21" customFormat="1" ht="20" customHeight="1" spans="1:5">
      <c r="A92" s="104" t="s">
        <v>142</v>
      </c>
      <c r="B92" s="37">
        <v>2</v>
      </c>
      <c r="C92" s="37"/>
      <c r="D92" s="37"/>
      <c r="E92" s="202"/>
    </row>
    <row r="93" s="166" customFormat="1" ht="20" customHeight="1" spans="1:5">
      <c r="A93" s="104" t="s">
        <v>189</v>
      </c>
      <c r="B93" s="83">
        <v>126</v>
      </c>
      <c r="C93" s="37">
        <v>157</v>
      </c>
      <c r="D93" s="83">
        <v>126</v>
      </c>
      <c r="E93" s="202">
        <f t="shared" si="3"/>
        <v>-0.197452229299363</v>
      </c>
    </row>
    <row r="94" s="252" customFormat="1" ht="20" customHeight="1" spans="1:5">
      <c r="A94" s="104" t="s">
        <v>145</v>
      </c>
      <c r="B94" s="83">
        <v>8</v>
      </c>
      <c r="C94" s="37">
        <v>8</v>
      </c>
      <c r="D94" s="83">
        <v>10</v>
      </c>
      <c r="E94" s="202">
        <f t="shared" si="3"/>
        <v>0.25</v>
      </c>
    </row>
    <row r="95" s="252" customFormat="1" ht="20" customHeight="1" spans="1:5">
      <c r="A95" s="104" t="s">
        <v>190</v>
      </c>
      <c r="B95" s="83">
        <v>86</v>
      </c>
      <c r="C95" s="37">
        <v>268</v>
      </c>
      <c r="D95" s="83">
        <v>445</v>
      </c>
      <c r="E95" s="202">
        <f t="shared" si="3"/>
        <v>0.66044776119403</v>
      </c>
    </row>
    <row r="96" s="260" customFormat="1" ht="20" customHeight="1" spans="1:5">
      <c r="A96" s="101" t="s">
        <v>191</v>
      </c>
      <c r="B96" s="162">
        <f>SUM(B97:B99)</f>
        <v>276</v>
      </c>
      <c r="C96" s="162">
        <f>SUM(C97:C99)</f>
        <v>292</v>
      </c>
      <c r="D96" s="162">
        <f>SUM(D97:D99)</f>
        <v>147</v>
      </c>
      <c r="E96" s="203">
        <f t="shared" si="3"/>
        <v>-0.496575342465753</v>
      </c>
    </row>
    <row r="97" s="252" customFormat="1" ht="20" customHeight="1" spans="1:5">
      <c r="A97" s="104" t="s">
        <v>131</v>
      </c>
      <c r="B97" s="83">
        <v>171</v>
      </c>
      <c r="C97" s="37">
        <v>149</v>
      </c>
      <c r="D97" s="83">
        <v>98</v>
      </c>
      <c r="E97" s="202">
        <f t="shared" si="3"/>
        <v>-0.342281879194631</v>
      </c>
    </row>
    <row r="98" s="252" customFormat="1" ht="20" customHeight="1" spans="1:5">
      <c r="A98" s="104" t="s">
        <v>145</v>
      </c>
      <c r="B98" s="83">
        <v>50</v>
      </c>
      <c r="C98" s="37">
        <v>46</v>
      </c>
      <c r="D98" s="83">
        <v>44</v>
      </c>
      <c r="E98" s="202">
        <f t="shared" si="3"/>
        <v>-0.0434782608695652</v>
      </c>
    </row>
    <row r="99" s="166" customFormat="1" ht="20" customHeight="1" spans="1:5">
      <c r="A99" s="104" t="s">
        <v>191</v>
      </c>
      <c r="B99" s="37">
        <v>55</v>
      </c>
      <c r="C99" s="37">
        <v>97</v>
      </c>
      <c r="D99" s="37">
        <v>5</v>
      </c>
      <c r="E99" s="202">
        <f t="shared" si="3"/>
        <v>-0.948453608247423</v>
      </c>
    </row>
    <row r="100" s="260" customFormat="1" ht="20" customHeight="1" spans="1:5">
      <c r="A100" s="101" t="s">
        <v>192</v>
      </c>
      <c r="B100" s="162">
        <f>SUM(B101:B105)</f>
        <v>497</v>
      </c>
      <c r="C100" s="162">
        <f>SUM(C101:C105)</f>
        <v>516</v>
      </c>
      <c r="D100" s="162">
        <f>SUM(D101:D105)</f>
        <v>436</v>
      </c>
      <c r="E100" s="203">
        <f t="shared" si="3"/>
        <v>-0.155038759689922</v>
      </c>
    </row>
    <row r="101" s="21" customFormat="1" ht="20" customHeight="1" spans="1:5">
      <c r="A101" s="104" t="s">
        <v>131</v>
      </c>
      <c r="B101" s="37">
        <v>384</v>
      </c>
      <c r="C101" s="37">
        <v>348</v>
      </c>
      <c r="D101" s="37">
        <v>346</v>
      </c>
      <c r="E101" s="202">
        <f t="shared" si="3"/>
        <v>-0.00574712643678161</v>
      </c>
    </row>
    <row r="102" s="21" customFormat="1" ht="20" customHeight="1" spans="1:5">
      <c r="A102" s="104" t="s">
        <v>193</v>
      </c>
      <c r="B102" s="37">
        <v>20</v>
      </c>
      <c r="C102" s="37">
        <v>20</v>
      </c>
      <c r="D102" s="37"/>
      <c r="E102" s="202"/>
    </row>
    <row r="103" s="21" customFormat="1" ht="20" customHeight="1" spans="1:5">
      <c r="A103" s="104" t="s">
        <v>156</v>
      </c>
      <c r="B103" s="37">
        <v>8</v>
      </c>
      <c r="C103" s="37">
        <v>8</v>
      </c>
      <c r="D103" s="37"/>
      <c r="E103" s="202">
        <f t="shared" ref="E103:E117" si="4">(D103-C103)/C103</f>
        <v>-1</v>
      </c>
    </row>
    <row r="104" s="166" customFormat="1" ht="20" customHeight="1" spans="1:5">
      <c r="A104" s="104" t="s">
        <v>194</v>
      </c>
      <c r="B104" s="83">
        <v>40</v>
      </c>
      <c r="C104" s="37">
        <v>40</v>
      </c>
      <c r="D104" s="83"/>
      <c r="E104" s="202">
        <f t="shared" si="4"/>
        <v>-1</v>
      </c>
    </row>
    <row r="105" s="166" customFormat="1" ht="20" customHeight="1" spans="1:5">
      <c r="A105" s="104" t="s">
        <v>195</v>
      </c>
      <c r="B105" s="83">
        <v>45</v>
      </c>
      <c r="C105" s="37">
        <v>100</v>
      </c>
      <c r="D105" s="83">
        <v>90</v>
      </c>
      <c r="E105" s="202">
        <f t="shared" si="4"/>
        <v>-0.1</v>
      </c>
    </row>
    <row r="106" s="166" customFormat="1" ht="20" customHeight="1" spans="1:5">
      <c r="A106" s="101" t="s">
        <v>196</v>
      </c>
      <c r="B106" s="162">
        <f>SUM(B107:B109)</f>
        <v>78</v>
      </c>
      <c r="C106" s="162">
        <f>SUM(C107:C109)</f>
        <v>78</v>
      </c>
      <c r="D106" s="162">
        <f>SUM(D107:D109)</f>
        <v>145</v>
      </c>
      <c r="E106" s="203">
        <f t="shared" si="4"/>
        <v>0.858974358974359</v>
      </c>
    </row>
    <row r="107" s="166" customFormat="1" ht="20" customHeight="1" spans="1:5">
      <c r="A107" s="104" t="s">
        <v>131</v>
      </c>
      <c r="B107" s="83"/>
      <c r="C107" s="37"/>
      <c r="D107" s="83">
        <v>84</v>
      </c>
      <c r="E107" s="202"/>
    </row>
    <row r="108" s="166" customFormat="1" ht="20" customHeight="1" spans="1:5">
      <c r="A108" s="104" t="s">
        <v>197</v>
      </c>
      <c r="B108" s="83">
        <v>78</v>
      </c>
      <c r="C108" s="37">
        <v>78</v>
      </c>
      <c r="D108" s="83"/>
      <c r="E108" s="202">
        <f t="shared" si="4"/>
        <v>-1</v>
      </c>
    </row>
    <row r="109" s="166" customFormat="1" ht="20" customHeight="1" spans="1:5">
      <c r="A109" s="104" t="s">
        <v>198</v>
      </c>
      <c r="B109" s="83"/>
      <c r="C109" s="37"/>
      <c r="D109" s="83">
        <v>61</v>
      </c>
      <c r="E109" s="202"/>
    </row>
    <row r="110" s="166" customFormat="1" ht="20" customHeight="1" spans="1:5">
      <c r="A110" s="101" t="s">
        <v>199</v>
      </c>
      <c r="B110" s="162">
        <f>SUM(B111:B113)</f>
        <v>18</v>
      </c>
      <c r="C110" s="162">
        <f>SUM(C111:C113)</f>
        <v>18</v>
      </c>
      <c r="D110" s="162">
        <f>SUM(D111:D113)</f>
        <v>0</v>
      </c>
      <c r="E110" s="202">
        <f t="shared" si="4"/>
        <v>-1</v>
      </c>
    </row>
    <row r="111" s="166" customFormat="1" ht="20" customHeight="1" spans="1:5">
      <c r="A111" s="104" t="s">
        <v>131</v>
      </c>
      <c r="B111" s="83"/>
      <c r="C111" s="37"/>
      <c r="D111" s="83"/>
      <c r="E111" s="202"/>
    </row>
    <row r="112" s="166" customFormat="1" ht="20" customHeight="1" spans="1:5">
      <c r="A112" s="104" t="s">
        <v>142</v>
      </c>
      <c r="B112" s="83">
        <v>18</v>
      </c>
      <c r="C112" s="37">
        <v>18</v>
      </c>
      <c r="D112" s="83"/>
      <c r="E112" s="202">
        <f t="shared" si="4"/>
        <v>-1</v>
      </c>
    </row>
    <row r="113" s="166" customFormat="1" ht="20" customHeight="1" spans="1:5">
      <c r="A113" s="104" t="s">
        <v>200</v>
      </c>
      <c r="B113" s="83"/>
      <c r="C113" s="37"/>
      <c r="D113" s="83"/>
      <c r="E113" s="202"/>
    </row>
    <row r="114" s="166" customFormat="1" ht="20" customHeight="1" spans="1:5">
      <c r="A114" s="101" t="s">
        <v>201</v>
      </c>
      <c r="B114" s="162">
        <f>SUM(B115:B117)</f>
        <v>0</v>
      </c>
      <c r="C114" s="162">
        <f>SUM(C115:C117)</f>
        <v>0</v>
      </c>
      <c r="D114" s="162">
        <f>SUM(D115:D117)</f>
        <v>200</v>
      </c>
      <c r="E114" s="203"/>
    </row>
    <row r="115" s="166" customFormat="1" ht="20" customHeight="1" spans="1:5">
      <c r="A115" s="104" t="s">
        <v>131</v>
      </c>
      <c r="B115" s="83"/>
      <c r="C115" s="37"/>
      <c r="D115" s="83"/>
      <c r="E115" s="202"/>
    </row>
    <row r="116" s="166" customFormat="1" ht="20" customHeight="1" spans="1:5">
      <c r="A116" s="104" t="s">
        <v>145</v>
      </c>
      <c r="B116" s="83"/>
      <c r="C116" s="37"/>
      <c r="D116" s="83"/>
      <c r="E116" s="202"/>
    </row>
    <row r="117" s="166" customFormat="1" ht="20" customHeight="1" spans="1:5">
      <c r="A117" s="104" t="s">
        <v>202</v>
      </c>
      <c r="B117" s="83"/>
      <c r="C117" s="37"/>
      <c r="D117" s="83">
        <v>200</v>
      </c>
      <c r="E117" s="202"/>
    </row>
    <row r="118" s="260" customFormat="1" ht="20" customHeight="1" spans="1:5">
      <c r="A118" s="101" t="s">
        <v>203</v>
      </c>
      <c r="B118" s="162">
        <f>SUM(B119)</f>
        <v>585</v>
      </c>
      <c r="C118" s="162">
        <f>SUM(C119)</f>
        <v>55</v>
      </c>
      <c r="D118" s="162">
        <f>SUM(D119)</f>
        <v>92</v>
      </c>
      <c r="E118" s="203">
        <f t="shared" ref="E118:E126" si="5">(D118-C118)/C118</f>
        <v>0.672727272727273</v>
      </c>
    </row>
    <row r="119" s="260" customFormat="1" ht="20" customHeight="1" spans="1:5">
      <c r="A119" s="104" t="s">
        <v>203</v>
      </c>
      <c r="B119" s="37">
        <v>585</v>
      </c>
      <c r="C119" s="37">
        <v>55</v>
      </c>
      <c r="D119" s="37">
        <v>92</v>
      </c>
      <c r="E119" s="202">
        <f t="shared" si="5"/>
        <v>0.672727272727273</v>
      </c>
    </row>
    <row r="120" s="260" customFormat="1" ht="20" customHeight="1" spans="1:5">
      <c r="A120" s="105" t="s">
        <v>204</v>
      </c>
      <c r="B120" s="162">
        <f>SUM(B121:B122)</f>
        <v>0</v>
      </c>
      <c r="C120" s="162">
        <f>SUM(C121:C122)</f>
        <v>19</v>
      </c>
      <c r="D120" s="162">
        <f>SUM(D121:D122)</f>
        <v>0</v>
      </c>
      <c r="E120" s="203">
        <f t="shared" si="5"/>
        <v>-1</v>
      </c>
    </row>
    <row r="121" s="61" customFormat="1" ht="20" customHeight="1" spans="1:5">
      <c r="A121" s="104" t="s">
        <v>205</v>
      </c>
      <c r="B121" s="37">
        <v>0</v>
      </c>
      <c r="C121" s="37">
        <v>19</v>
      </c>
      <c r="D121" s="37"/>
      <c r="E121" s="202">
        <f t="shared" si="5"/>
        <v>-1</v>
      </c>
    </row>
    <row r="122" s="21" customFormat="1" ht="20" customHeight="1" spans="1:5">
      <c r="A122" s="104" t="s">
        <v>206</v>
      </c>
      <c r="B122" s="37">
        <v>0</v>
      </c>
      <c r="C122" s="37"/>
      <c r="D122" s="37">
        <v>0</v>
      </c>
      <c r="E122" s="202"/>
    </row>
    <row r="123" s="260" customFormat="1" ht="20" customHeight="1" spans="1:5">
      <c r="A123" s="105" t="s">
        <v>207</v>
      </c>
      <c r="B123" s="162">
        <f>B124+B130+B132+B142</f>
        <v>10072</v>
      </c>
      <c r="C123" s="162">
        <f>C124+C130+C132+C142</f>
        <v>10245</v>
      </c>
      <c r="D123" s="162">
        <f>D124+D130+D132+D142</f>
        <v>9676</v>
      </c>
      <c r="E123" s="203">
        <f t="shared" si="5"/>
        <v>-0.0555392874572962</v>
      </c>
    </row>
    <row r="124" s="260" customFormat="1" ht="20" customHeight="1" spans="1:5">
      <c r="A124" s="101" t="s">
        <v>208</v>
      </c>
      <c r="B124" s="162">
        <f>SUM(B125:B129)</f>
        <v>6665</v>
      </c>
      <c r="C124" s="162">
        <f>SUM(C125:C129)</f>
        <v>6836</v>
      </c>
      <c r="D124" s="162">
        <f>SUM(D125:D129)</f>
        <v>5806</v>
      </c>
      <c r="E124" s="203">
        <f t="shared" si="5"/>
        <v>-0.150672908133411</v>
      </c>
    </row>
    <row r="125" s="252" customFormat="1" ht="20" customHeight="1" spans="1:5">
      <c r="A125" s="104" t="s">
        <v>131</v>
      </c>
      <c r="B125" s="83">
        <v>4836</v>
      </c>
      <c r="C125" s="37">
        <v>4641</v>
      </c>
      <c r="D125" s="83">
        <v>4418</v>
      </c>
      <c r="E125" s="202">
        <f t="shared" si="5"/>
        <v>-0.0480499892264598</v>
      </c>
    </row>
    <row r="126" s="21" customFormat="1" ht="20" customHeight="1" spans="1:5">
      <c r="A126" s="104" t="s">
        <v>142</v>
      </c>
      <c r="B126" s="37">
        <v>26</v>
      </c>
      <c r="C126" s="37">
        <v>26</v>
      </c>
      <c r="D126" s="37">
        <v>28</v>
      </c>
      <c r="E126" s="202">
        <f t="shared" si="5"/>
        <v>0.0769230769230769</v>
      </c>
    </row>
    <row r="127" s="166" customFormat="1" ht="20" customHeight="1" spans="1:5">
      <c r="A127" s="104" t="s">
        <v>156</v>
      </c>
      <c r="B127" s="83">
        <v>150</v>
      </c>
      <c r="C127" s="37">
        <v>150</v>
      </c>
      <c r="D127" s="83">
        <v>150</v>
      </c>
      <c r="E127" s="202"/>
    </row>
    <row r="128" s="166" customFormat="1" ht="20" customHeight="1" spans="1:5">
      <c r="A128" s="104" t="s">
        <v>209</v>
      </c>
      <c r="B128" s="83">
        <v>21</v>
      </c>
      <c r="C128" s="37">
        <v>21</v>
      </c>
      <c r="D128" s="83">
        <v>41</v>
      </c>
      <c r="E128" s="202"/>
    </row>
    <row r="129" s="166" customFormat="1" ht="20" customHeight="1" spans="1:5">
      <c r="A129" s="104" t="s">
        <v>210</v>
      </c>
      <c r="B129" s="83">
        <v>1632</v>
      </c>
      <c r="C129" s="37">
        <v>1998</v>
      </c>
      <c r="D129" s="83">
        <v>1169</v>
      </c>
      <c r="E129" s="202">
        <f>(D129-C129)/C129</f>
        <v>-0.414914914914915</v>
      </c>
    </row>
    <row r="130" s="260" customFormat="1" ht="20" customHeight="1" spans="1:5">
      <c r="A130" s="101" t="s">
        <v>211</v>
      </c>
      <c r="B130" s="162">
        <f>SUM(B131)</f>
        <v>0</v>
      </c>
      <c r="C130" s="162">
        <f>SUM(C131)</f>
        <v>40</v>
      </c>
      <c r="D130" s="162">
        <f>SUM(D131)</f>
        <v>0</v>
      </c>
      <c r="E130" s="203">
        <f t="shared" ref="E130:E138" si="6">(D130-C130)/C130</f>
        <v>-1</v>
      </c>
    </row>
    <row r="131" s="166" customFormat="1" ht="20" customHeight="1" spans="1:5">
      <c r="A131" s="104" t="s">
        <v>212</v>
      </c>
      <c r="B131" s="83">
        <v>0</v>
      </c>
      <c r="C131" s="37">
        <v>40</v>
      </c>
      <c r="D131" s="83">
        <v>0</v>
      </c>
      <c r="E131" s="203">
        <f t="shared" si="6"/>
        <v>-1</v>
      </c>
    </row>
    <row r="132" s="21" customFormat="1" ht="20" customHeight="1" spans="1:5">
      <c r="A132" s="101" t="s">
        <v>213</v>
      </c>
      <c r="B132" s="162">
        <f>SUM(B133:B141)</f>
        <v>1012</v>
      </c>
      <c r="C132" s="162">
        <f>SUM(C133:C141)</f>
        <v>1183</v>
      </c>
      <c r="D132" s="162">
        <f>SUM(D133:D141)</f>
        <v>1032</v>
      </c>
      <c r="E132" s="203">
        <f t="shared" si="6"/>
        <v>-0.127641589180051</v>
      </c>
    </row>
    <row r="133" s="252" customFormat="1" ht="20" customHeight="1" spans="1:5">
      <c r="A133" s="104" t="s">
        <v>131</v>
      </c>
      <c r="B133" s="83">
        <v>554</v>
      </c>
      <c r="C133" s="37">
        <v>537</v>
      </c>
      <c r="D133" s="83">
        <v>555</v>
      </c>
      <c r="E133" s="202">
        <f t="shared" si="6"/>
        <v>0.0335195530726257</v>
      </c>
    </row>
    <row r="134" s="21" customFormat="1" ht="20" customHeight="1" spans="1:5">
      <c r="A134" s="104" t="s">
        <v>214</v>
      </c>
      <c r="B134" s="37">
        <v>34</v>
      </c>
      <c r="C134" s="37">
        <v>31</v>
      </c>
      <c r="D134" s="37">
        <v>99</v>
      </c>
      <c r="E134" s="202">
        <f t="shared" si="6"/>
        <v>2.19354838709677</v>
      </c>
    </row>
    <row r="135" s="252" customFormat="1" ht="20" customHeight="1" spans="1:5">
      <c r="A135" s="104" t="s">
        <v>215</v>
      </c>
      <c r="B135" s="83">
        <v>25</v>
      </c>
      <c r="C135" s="37">
        <v>25</v>
      </c>
      <c r="D135" s="83">
        <v>20</v>
      </c>
      <c r="E135" s="202">
        <f t="shared" si="6"/>
        <v>-0.2</v>
      </c>
    </row>
    <row r="136" s="21" customFormat="1" ht="20" customHeight="1" spans="1:5">
      <c r="A136" s="104" t="s">
        <v>216</v>
      </c>
      <c r="B136" s="37">
        <v>0</v>
      </c>
      <c r="C136" s="37">
        <v>73</v>
      </c>
      <c r="D136" s="37"/>
      <c r="E136" s="202">
        <f t="shared" si="6"/>
        <v>-1</v>
      </c>
    </row>
    <row r="137" s="21" customFormat="1" ht="20" customHeight="1" spans="1:5">
      <c r="A137" s="104" t="s">
        <v>217</v>
      </c>
      <c r="B137" s="37"/>
      <c r="C137" s="37">
        <v>20</v>
      </c>
      <c r="D137" s="37">
        <v>25</v>
      </c>
      <c r="E137" s="202"/>
    </row>
    <row r="138" s="21" customFormat="1" ht="20" customHeight="1" spans="1:5">
      <c r="A138" s="104" t="s">
        <v>218</v>
      </c>
      <c r="B138" s="37">
        <v>10</v>
      </c>
      <c r="C138" s="37">
        <v>10</v>
      </c>
      <c r="D138" s="37">
        <v>10</v>
      </c>
      <c r="E138" s="202">
        <f>(D138-C138)/C138</f>
        <v>0</v>
      </c>
    </row>
    <row r="139" s="166" customFormat="1" ht="20" customHeight="1" spans="1:5">
      <c r="A139" s="104" t="s">
        <v>219</v>
      </c>
      <c r="B139" s="83">
        <v>0</v>
      </c>
      <c r="C139" s="37">
        <v>51</v>
      </c>
      <c r="D139" s="83"/>
      <c r="E139" s="202">
        <f>(D139-C139)/C139</f>
        <v>-1</v>
      </c>
    </row>
    <row r="140" s="166" customFormat="1" ht="20" customHeight="1" spans="1:5">
      <c r="A140" s="104" t="s">
        <v>145</v>
      </c>
      <c r="B140" s="83">
        <v>114</v>
      </c>
      <c r="C140" s="37">
        <v>98</v>
      </c>
      <c r="D140" s="83">
        <v>92</v>
      </c>
      <c r="E140" s="202"/>
    </row>
    <row r="141" s="252" customFormat="1" ht="20" customHeight="1" spans="1:5">
      <c r="A141" s="104" t="s">
        <v>220</v>
      </c>
      <c r="B141" s="83">
        <v>275</v>
      </c>
      <c r="C141" s="37">
        <v>338</v>
      </c>
      <c r="D141" s="83">
        <v>231</v>
      </c>
      <c r="E141" s="202">
        <f t="shared" ref="E141:E154" si="7">(D141-C141)/C141</f>
        <v>-0.316568047337278</v>
      </c>
    </row>
    <row r="142" s="21" customFormat="1" ht="20" customHeight="1" spans="1:5">
      <c r="A142" s="101" t="s">
        <v>221</v>
      </c>
      <c r="B142" s="102">
        <f>SUM(B143)</f>
        <v>2395</v>
      </c>
      <c r="C142" s="102">
        <f>SUM(C143)</f>
        <v>2186</v>
      </c>
      <c r="D142" s="102">
        <f>SUM(D143)</f>
        <v>2838</v>
      </c>
      <c r="E142" s="203">
        <f t="shared" si="7"/>
        <v>0.298261665141812</v>
      </c>
    </row>
    <row r="143" s="166" customFormat="1" ht="20" customHeight="1" spans="1:5">
      <c r="A143" s="104" t="s">
        <v>221</v>
      </c>
      <c r="B143" s="83">
        <v>2395</v>
      </c>
      <c r="C143" s="37">
        <v>2186</v>
      </c>
      <c r="D143" s="83">
        <v>2838</v>
      </c>
      <c r="E143" s="202">
        <f t="shared" si="7"/>
        <v>0.298261665141812</v>
      </c>
    </row>
    <row r="144" s="166" customFormat="1" ht="20" customHeight="1" spans="1:5">
      <c r="A144" s="105" t="s">
        <v>222</v>
      </c>
      <c r="B144" s="162">
        <f>B145+B149+B155+B157+B161+B163</f>
        <v>32058</v>
      </c>
      <c r="C144" s="162">
        <f>C145+C149+C155+C157+C161+C163</f>
        <v>33748</v>
      </c>
      <c r="D144" s="162">
        <f>D145+D149+D155+D157+D161+D163</f>
        <v>32227</v>
      </c>
      <c r="E144" s="203">
        <f t="shared" si="7"/>
        <v>-0.0450693374422188</v>
      </c>
    </row>
    <row r="145" s="21" customFormat="1" ht="20" customHeight="1" spans="1:5">
      <c r="A145" s="101" t="s">
        <v>223</v>
      </c>
      <c r="B145" s="162">
        <f>SUM(B146:B148)</f>
        <v>671</v>
      </c>
      <c r="C145" s="162">
        <f>SUM(C146:C148)</f>
        <v>643</v>
      </c>
      <c r="D145" s="162">
        <f>SUM(D146:D148)</f>
        <v>864</v>
      </c>
      <c r="E145" s="203">
        <f t="shared" si="7"/>
        <v>0.343701399688958</v>
      </c>
    </row>
    <row r="146" s="166" customFormat="1" ht="20" customHeight="1" spans="1:5">
      <c r="A146" s="104" t="s">
        <v>131</v>
      </c>
      <c r="B146" s="83">
        <v>220</v>
      </c>
      <c r="C146" s="37">
        <v>204</v>
      </c>
      <c r="D146" s="83">
        <v>468</v>
      </c>
      <c r="E146" s="202">
        <f t="shared" si="7"/>
        <v>1.29411764705882</v>
      </c>
    </row>
    <row r="147" s="252" customFormat="1" ht="20" customHeight="1" spans="1:5">
      <c r="A147" s="104" t="s">
        <v>142</v>
      </c>
      <c r="B147" s="83">
        <v>0</v>
      </c>
      <c r="C147" s="37"/>
      <c r="D147" s="83"/>
      <c r="E147" s="202"/>
    </row>
    <row r="148" s="21" customFormat="1" ht="20" customHeight="1" spans="1:5">
      <c r="A148" s="104" t="s">
        <v>224</v>
      </c>
      <c r="B148" s="37">
        <v>451</v>
      </c>
      <c r="C148" s="37">
        <v>439</v>
      </c>
      <c r="D148" s="37">
        <v>396</v>
      </c>
      <c r="E148" s="202">
        <f t="shared" si="7"/>
        <v>-0.0979498861047836</v>
      </c>
    </row>
    <row r="149" s="260" customFormat="1" ht="20" customHeight="1" spans="1:5">
      <c r="A149" s="101" t="s">
        <v>225</v>
      </c>
      <c r="B149" s="162">
        <f>SUM(B150:B154)</f>
        <v>30975</v>
      </c>
      <c r="C149" s="162">
        <f>SUM(C150:C154)</f>
        <v>32422</v>
      </c>
      <c r="D149" s="162">
        <f>SUM(D150:D154)</f>
        <v>30846</v>
      </c>
      <c r="E149" s="203">
        <f t="shared" si="7"/>
        <v>-0.0486089692184319</v>
      </c>
    </row>
    <row r="150" s="21" customFormat="1" ht="20" customHeight="1" spans="1:5">
      <c r="A150" s="104" t="s">
        <v>226</v>
      </c>
      <c r="B150" s="37">
        <v>2025</v>
      </c>
      <c r="C150" s="37">
        <v>2425</v>
      </c>
      <c r="D150" s="37">
        <v>1891</v>
      </c>
      <c r="E150" s="202">
        <f t="shared" si="7"/>
        <v>-0.22020618556701</v>
      </c>
    </row>
    <row r="151" s="166" customFormat="1" ht="20" customHeight="1" spans="1:5">
      <c r="A151" s="104" t="s">
        <v>227</v>
      </c>
      <c r="B151" s="83">
        <v>13563</v>
      </c>
      <c r="C151" s="37">
        <v>12635</v>
      </c>
      <c r="D151" s="83">
        <v>11516</v>
      </c>
      <c r="E151" s="202">
        <f t="shared" si="7"/>
        <v>-0.0885635140482786</v>
      </c>
    </row>
    <row r="152" s="252" customFormat="1" ht="20" customHeight="1" spans="1:5">
      <c r="A152" s="104" t="s">
        <v>228</v>
      </c>
      <c r="B152" s="83">
        <v>5331</v>
      </c>
      <c r="C152" s="37">
        <v>4876</v>
      </c>
      <c r="D152" s="83">
        <v>3960</v>
      </c>
      <c r="E152" s="202">
        <f t="shared" si="7"/>
        <v>-0.18785890073831</v>
      </c>
    </row>
    <row r="153" s="21" customFormat="1" ht="20" customHeight="1" spans="1:5">
      <c r="A153" s="104" t="s">
        <v>229</v>
      </c>
      <c r="B153" s="37">
        <v>2709</v>
      </c>
      <c r="C153" s="37">
        <v>2578</v>
      </c>
      <c r="D153" s="37">
        <v>395</v>
      </c>
      <c r="E153" s="202">
        <f t="shared" si="7"/>
        <v>-0.84678044996121</v>
      </c>
    </row>
    <row r="154" s="166" customFormat="1" ht="20" customHeight="1" spans="1:5">
      <c r="A154" s="104" t="s">
        <v>230</v>
      </c>
      <c r="B154" s="83">
        <v>7347</v>
      </c>
      <c r="C154" s="37">
        <v>9908</v>
      </c>
      <c r="D154" s="83">
        <v>13084</v>
      </c>
      <c r="E154" s="202">
        <f t="shared" si="7"/>
        <v>0.3205490512717</v>
      </c>
    </row>
    <row r="155" s="21" customFormat="1" ht="20" customHeight="1" spans="1:5">
      <c r="A155" s="101" t="s">
        <v>231</v>
      </c>
      <c r="B155" s="102">
        <f>SUM(B156)</f>
        <v>35</v>
      </c>
      <c r="C155" s="102">
        <f>SUM(C156)</f>
        <v>34</v>
      </c>
      <c r="D155" s="102">
        <f>SUM(D156)</f>
        <v>0</v>
      </c>
      <c r="E155" s="203"/>
    </row>
    <row r="156" s="252" customFormat="1" ht="20" customHeight="1" spans="1:5">
      <c r="A156" s="104" t="s">
        <v>232</v>
      </c>
      <c r="B156" s="83">
        <v>35</v>
      </c>
      <c r="C156" s="37">
        <v>34</v>
      </c>
      <c r="D156" s="83"/>
      <c r="E156" s="202"/>
    </row>
    <row r="157" s="61" customFormat="1" ht="20" customHeight="1" spans="1:5">
      <c r="A157" s="101" t="s">
        <v>233</v>
      </c>
      <c r="B157" s="102">
        <f>SUM(B158:B160)</f>
        <v>235</v>
      </c>
      <c r="C157" s="102">
        <f>SUM(C158:C160)</f>
        <v>227</v>
      </c>
      <c r="D157" s="102">
        <f>SUM(D158:D160)</f>
        <v>166</v>
      </c>
      <c r="E157" s="203">
        <f>(D157-C157)/C157</f>
        <v>-0.268722466960352</v>
      </c>
    </row>
    <row r="158" s="21" customFormat="1" ht="20" customHeight="1" spans="1:5">
      <c r="A158" s="104" t="s">
        <v>234</v>
      </c>
      <c r="B158" s="37">
        <v>180</v>
      </c>
      <c r="C158" s="37">
        <v>167</v>
      </c>
      <c r="D158" s="37">
        <v>155</v>
      </c>
      <c r="E158" s="202">
        <f>(D158-C158)/C158</f>
        <v>-0.0718562874251497</v>
      </c>
    </row>
    <row r="159" s="252" customFormat="1" ht="20" customHeight="1" spans="1:5">
      <c r="A159" s="104" t="s">
        <v>235</v>
      </c>
      <c r="B159" s="83">
        <v>55</v>
      </c>
      <c r="C159" s="37">
        <v>40</v>
      </c>
      <c r="D159" s="83">
        <v>11</v>
      </c>
      <c r="E159" s="202">
        <f>(D159-C159)/C159</f>
        <v>-0.725</v>
      </c>
    </row>
    <row r="160" s="21" customFormat="1" ht="20" customHeight="1" spans="1:5">
      <c r="A160" s="104" t="s">
        <v>236</v>
      </c>
      <c r="B160" s="37"/>
      <c r="C160" s="37">
        <v>20</v>
      </c>
      <c r="D160" s="37"/>
      <c r="E160" s="202">
        <f>(D160-C160)/C160</f>
        <v>-1</v>
      </c>
    </row>
    <row r="161" s="21" customFormat="1" ht="20" customHeight="1" spans="1:5">
      <c r="A161" s="101" t="s">
        <v>237</v>
      </c>
      <c r="B161" s="102">
        <f>SUM(B162)</f>
        <v>0</v>
      </c>
      <c r="C161" s="102">
        <f>SUM(C162)</f>
        <v>281</v>
      </c>
      <c r="D161" s="102">
        <f>SUM(D162)</f>
        <v>0</v>
      </c>
      <c r="E161" s="203">
        <f t="shared" ref="E161:E174" si="8">(D161-C161)/C161</f>
        <v>-1</v>
      </c>
    </row>
    <row r="162" s="252" customFormat="1" ht="20" customHeight="1" spans="1:5">
      <c r="A162" s="104" t="s">
        <v>238</v>
      </c>
      <c r="B162" s="83">
        <v>0</v>
      </c>
      <c r="C162" s="37">
        <v>281</v>
      </c>
      <c r="D162" s="83">
        <v>0</v>
      </c>
      <c r="E162" s="202">
        <f t="shared" si="8"/>
        <v>-1</v>
      </c>
    </row>
    <row r="163" s="21" customFormat="1" ht="20" customHeight="1" spans="1:5">
      <c r="A163" s="101" t="s">
        <v>239</v>
      </c>
      <c r="B163" s="102">
        <f>SUM(B164)</f>
        <v>142</v>
      </c>
      <c r="C163" s="102">
        <f>SUM(C164)</f>
        <v>141</v>
      </c>
      <c r="D163" s="102">
        <f>SUM(D164)</f>
        <v>351</v>
      </c>
      <c r="E163" s="203">
        <f t="shared" si="8"/>
        <v>1.48936170212766</v>
      </c>
    </row>
    <row r="164" s="21" customFormat="1" ht="20" customHeight="1" spans="1:5">
      <c r="A164" s="104" t="s">
        <v>239</v>
      </c>
      <c r="B164" s="37">
        <v>142</v>
      </c>
      <c r="C164" s="37">
        <v>141</v>
      </c>
      <c r="D164" s="37">
        <v>351</v>
      </c>
      <c r="E164" s="202">
        <f t="shared" si="8"/>
        <v>1.48936170212766</v>
      </c>
    </row>
    <row r="165" s="21" customFormat="1" ht="20" customHeight="1" spans="1:5">
      <c r="A165" s="105" t="s">
        <v>240</v>
      </c>
      <c r="B165" s="162">
        <f>B166+B170+B172</f>
        <v>241</v>
      </c>
      <c r="C165" s="162">
        <f>C166+C170+C172</f>
        <v>480</v>
      </c>
      <c r="D165" s="162">
        <f>D166+D170+D172</f>
        <v>554</v>
      </c>
      <c r="E165" s="203">
        <f t="shared" si="8"/>
        <v>0.154166666666667</v>
      </c>
    </row>
    <row r="166" s="21" customFormat="1" ht="20" customHeight="1" spans="1:5">
      <c r="A166" s="101" t="s">
        <v>241</v>
      </c>
      <c r="B166" s="162">
        <f>SUM(B167:B169)</f>
        <v>173</v>
      </c>
      <c r="C166" s="162">
        <f>SUM(C167:C169)</f>
        <v>383</v>
      </c>
      <c r="D166" s="162">
        <f>SUM(D167:D169)</f>
        <v>405</v>
      </c>
      <c r="E166" s="203">
        <f t="shared" si="8"/>
        <v>0.0574412532637076</v>
      </c>
    </row>
    <row r="167" s="166" customFormat="1" ht="20" customHeight="1" spans="1:5">
      <c r="A167" s="104" t="s">
        <v>131</v>
      </c>
      <c r="B167" s="83">
        <v>130</v>
      </c>
      <c r="C167" s="37">
        <v>163</v>
      </c>
      <c r="D167" s="83">
        <v>278</v>
      </c>
      <c r="E167" s="202">
        <f t="shared" si="8"/>
        <v>0.705521472392638</v>
      </c>
    </row>
    <row r="168" s="252" customFormat="1" ht="20" customHeight="1" spans="1:5">
      <c r="A168" s="104" t="s">
        <v>142</v>
      </c>
      <c r="B168" s="83">
        <v>0</v>
      </c>
      <c r="C168" s="37"/>
      <c r="D168" s="83"/>
      <c r="E168" s="202"/>
    </row>
    <row r="169" s="252" customFormat="1" ht="20" customHeight="1" spans="1:5">
      <c r="A169" s="104" t="s">
        <v>242</v>
      </c>
      <c r="B169" s="83">
        <v>43</v>
      </c>
      <c r="C169" s="37">
        <v>220</v>
      </c>
      <c r="D169" s="83">
        <v>127</v>
      </c>
      <c r="E169" s="202"/>
    </row>
    <row r="170" s="260" customFormat="1" ht="20" customHeight="1" spans="1:5">
      <c r="A170" s="101" t="s">
        <v>243</v>
      </c>
      <c r="B170" s="162">
        <f>SUM(B171)</f>
        <v>7</v>
      </c>
      <c r="C170" s="162">
        <f>SUM(C171)</f>
        <v>16</v>
      </c>
      <c r="D170" s="162">
        <f>SUM(D171)</f>
        <v>0</v>
      </c>
      <c r="E170" s="203">
        <f t="shared" ref="E170:E183" si="9">(D170-C170)/C170</f>
        <v>-1</v>
      </c>
    </row>
    <row r="171" s="252" customFormat="1" ht="20" customHeight="1" spans="1:5">
      <c r="A171" s="104" t="s">
        <v>244</v>
      </c>
      <c r="B171" s="83">
        <v>7</v>
      </c>
      <c r="C171" s="37">
        <v>16</v>
      </c>
      <c r="D171" s="83"/>
      <c r="E171" s="202">
        <f t="shared" si="9"/>
        <v>-1</v>
      </c>
    </row>
    <row r="172" s="21" customFormat="1" ht="20" customHeight="1" spans="1:5">
      <c r="A172" s="101" t="s">
        <v>245</v>
      </c>
      <c r="B172" s="102">
        <f>SUM(B173)</f>
        <v>61</v>
      </c>
      <c r="C172" s="102">
        <f>SUM(C173)</f>
        <v>81</v>
      </c>
      <c r="D172" s="102">
        <f>SUM(D173)</f>
        <v>149</v>
      </c>
      <c r="E172" s="203">
        <f t="shared" si="9"/>
        <v>0.839506172839506</v>
      </c>
    </row>
    <row r="173" s="166" customFormat="1" ht="20" customHeight="1" spans="1:5">
      <c r="A173" s="104" t="s">
        <v>245</v>
      </c>
      <c r="B173" s="83">
        <v>61</v>
      </c>
      <c r="C173" s="37">
        <v>81</v>
      </c>
      <c r="D173" s="83">
        <v>149</v>
      </c>
      <c r="E173" s="202">
        <f t="shared" si="9"/>
        <v>0.839506172839506</v>
      </c>
    </row>
    <row r="174" s="166" customFormat="1" ht="20" customHeight="1" spans="1:5">
      <c r="A174" s="105" t="s">
        <v>246</v>
      </c>
      <c r="B174" s="162">
        <f>B175+B186+B189+B194+B197</f>
        <v>5963</v>
      </c>
      <c r="C174" s="162">
        <f>C175+C186+C189+C194+C197</f>
        <v>6034</v>
      </c>
      <c r="D174" s="162">
        <f>D175+D186+D189+D194+D197</f>
        <v>4399</v>
      </c>
      <c r="E174" s="203">
        <f t="shared" si="9"/>
        <v>-0.270964534305602</v>
      </c>
    </row>
    <row r="175" s="21" customFormat="1" ht="20" customHeight="1" spans="1:5">
      <c r="A175" s="101" t="s">
        <v>247</v>
      </c>
      <c r="B175" s="162">
        <f>SUM(B176:B185)</f>
        <v>2663</v>
      </c>
      <c r="C175" s="162">
        <f>SUM(C176:C185)</f>
        <v>2704</v>
      </c>
      <c r="D175" s="162">
        <f>SUM(D176:D185)</f>
        <v>1724</v>
      </c>
      <c r="E175" s="203">
        <f t="shared" si="9"/>
        <v>-0.362426035502959</v>
      </c>
    </row>
    <row r="176" s="166" customFormat="1" ht="20" customHeight="1" spans="1:5">
      <c r="A176" s="104" t="s">
        <v>131</v>
      </c>
      <c r="B176" s="83">
        <v>183</v>
      </c>
      <c r="C176" s="37">
        <v>174</v>
      </c>
      <c r="D176" s="83">
        <v>157</v>
      </c>
      <c r="E176" s="203">
        <f t="shared" si="9"/>
        <v>-0.0977011494252874</v>
      </c>
    </row>
    <row r="177" s="21" customFormat="1" ht="20" customHeight="1" spans="1:5">
      <c r="A177" s="104" t="s">
        <v>248</v>
      </c>
      <c r="B177" s="37">
        <v>129</v>
      </c>
      <c r="C177" s="37">
        <v>114</v>
      </c>
      <c r="D177" s="37">
        <v>67</v>
      </c>
      <c r="E177" s="202">
        <f t="shared" si="9"/>
        <v>-0.412280701754386</v>
      </c>
    </row>
    <row r="178" s="252" customFormat="1" ht="20" customHeight="1" spans="1:5">
      <c r="A178" s="104" t="s">
        <v>249</v>
      </c>
      <c r="B178" s="83">
        <v>120</v>
      </c>
      <c r="C178" s="37">
        <v>100</v>
      </c>
      <c r="D178" s="83"/>
      <c r="E178" s="202">
        <f t="shared" si="9"/>
        <v>-1</v>
      </c>
    </row>
    <row r="179" s="252" customFormat="1" ht="20" customHeight="1" spans="1:5">
      <c r="A179" s="104" t="s">
        <v>250</v>
      </c>
      <c r="B179" s="83">
        <v>382</v>
      </c>
      <c r="C179" s="37">
        <v>305</v>
      </c>
      <c r="D179" s="83">
        <v>302</v>
      </c>
      <c r="E179" s="202">
        <f t="shared" si="9"/>
        <v>-0.00983606557377049</v>
      </c>
    </row>
    <row r="180" s="21" customFormat="1" ht="20" customHeight="1" spans="1:5">
      <c r="A180" s="104" t="s">
        <v>251</v>
      </c>
      <c r="B180" s="37">
        <v>76</v>
      </c>
      <c r="C180" s="37">
        <v>62</v>
      </c>
      <c r="D180" s="37">
        <v>68</v>
      </c>
      <c r="E180" s="202">
        <f t="shared" si="9"/>
        <v>0.0967741935483871</v>
      </c>
    </row>
    <row r="181" s="252" customFormat="1" ht="20" customHeight="1" spans="1:5">
      <c r="A181" s="104" t="s">
        <v>252</v>
      </c>
      <c r="B181" s="83">
        <v>0</v>
      </c>
      <c r="C181" s="37">
        <v>62</v>
      </c>
      <c r="D181" s="83">
        <v>200</v>
      </c>
      <c r="E181" s="202">
        <f t="shared" si="9"/>
        <v>2.2258064516129</v>
      </c>
    </row>
    <row r="182" s="21" customFormat="1" ht="20" customHeight="1" spans="1:5">
      <c r="A182" s="104" t="s">
        <v>253</v>
      </c>
      <c r="B182" s="37">
        <v>108</v>
      </c>
      <c r="C182" s="37">
        <v>194</v>
      </c>
      <c r="D182" s="37">
        <v>181</v>
      </c>
      <c r="E182" s="202">
        <f t="shared" si="9"/>
        <v>-0.0670103092783505</v>
      </c>
    </row>
    <row r="183" s="21" customFormat="1" ht="20" customHeight="1" spans="1:5">
      <c r="A183" s="104" t="s">
        <v>254</v>
      </c>
      <c r="B183" s="37">
        <v>40</v>
      </c>
      <c r="C183" s="37">
        <v>38</v>
      </c>
      <c r="D183" s="37"/>
      <c r="E183" s="202">
        <f t="shared" si="9"/>
        <v>-1</v>
      </c>
    </row>
    <row r="184" s="21" customFormat="1" ht="20" customHeight="1" spans="1:5">
      <c r="A184" s="104" t="s">
        <v>255</v>
      </c>
      <c r="B184" s="37">
        <v>649</v>
      </c>
      <c r="C184" s="37">
        <v>589</v>
      </c>
      <c r="D184" s="37"/>
      <c r="E184" s="202"/>
    </row>
    <row r="185" s="166" customFormat="1" ht="20" customHeight="1" spans="1:5">
      <c r="A185" s="104" t="s">
        <v>256</v>
      </c>
      <c r="B185" s="83">
        <v>976</v>
      </c>
      <c r="C185" s="37">
        <v>1066</v>
      </c>
      <c r="D185" s="83">
        <v>749</v>
      </c>
      <c r="E185" s="202">
        <f>(D185-C185)/C185</f>
        <v>-0.297373358348968</v>
      </c>
    </row>
    <row r="186" s="21" customFormat="1" ht="20" customHeight="1" spans="1:5">
      <c r="A186" s="101" t="s">
        <v>257</v>
      </c>
      <c r="B186" s="162">
        <f>SUM(B187:B188)</f>
        <v>799</v>
      </c>
      <c r="C186" s="162">
        <f>SUM(C187:C188)</f>
        <v>824</v>
      </c>
      <c r="D186" s="162">
        <f>SUM(D187:D188)</f>
        <v>873</v>
      </c>
      <c r="E186" s="203">
        <f>(D186-C186)/C186</f>
        <v>0.0594660194174757</v>
      </c>
    </row>
    <row r="187" s="252" customFormat="1" ht="20" customHeight="1" spans="1:5">
      <c r="A187" s="104" t="s">
        <v>258</v>
      </c>
      <c r="B187" s="83">
        <v>439</v>
      </c>
      <c r="C187" s="37">
        <v>763</v>
      </c>
      <c r="D187" s="83">
        <v>603</v>
      </c>
      <c r="E187" s="202">
        <f>(D187-C187)/C187</f>
        <v>-0.209698558322412</v>
      </c>
    </row>
    <row r="188" s="252" customFormat="1" ht="20" customHeight="1" spans="1:5">
      <c r="A188" s="104" t="s">
        <v>259</v>
      </c>
      <c r="B188" s="83">
        <v>360</v>
      </c>
      <c r="C188" s="37">
        <v>61</v>
      </c>
      <c r="D188" s="83">
        <v>270</v>
      </c>
      <c r="E188" s="202">
        <f>(D188-C188)/C188</f>
        <v>3.42622950819672</v>
      </c>
    </row>
    <row r="189" s="260" customFormat="1" ht="20" customHeight="1" spans="1:5">
      <c r="A189" s="101" t="s">
        <v>260</v>
      </c>
      <c r="B189" s="162">
        <f>SUM(B190:B193)</f>
        <v>239</v>
      </c>
      <c r="C189" s="162">
        <f>SUM(C190:C193)</f>
        <v>237</v>
      </c>
      <c r="D189" s="162">
        <f>SUM(D190:D193)</f>
        <v>715</v>
      </c>
      <c r="E189" s="203">
        <f>(D189-C189)/C189</f>
        <v>2.0168776371308</v>
      </c>
    </row>
    <row r="190" s="260" customFormat="1" ht="20" customHeight="1" spans="1:5">
      <c r="A190" s="104" t="s">
        <v>261</v>
      </c>
      <c r="B190" s="83"/>
      <c r="C190" s="83"/>
      <c r="D190" s="83">
        <v>600</v>
      </c>
      <c r="E190" s="203"/>
    </row>
    <row r="191" s="252" customFormat="1" ht="20" customHeight="1" spans="1:5">
      <c r="A191" s="104" t="s">
        <v>262</v>
      </c>
      <c r="B191" s="83">
        <v>43</v>
      </c>
      <c r="C191" s="37">
        <v>62</v>
      </c>
      <c r="D191" s="83">
        <v>54</v>
      </c>
      <c r="E191" s="202">
        <f>(D191-C191)/C191</f>
        <v>-0.129032258064516</v>
      </c>
    </row>
    <row r="192" s="252" customFormat="1" ht="17" customHeight="1" spans="1:5">
      <c r="A192" s="104" t="s">
        <v>263</v>
      </c>
      <c r="B192" s="83">
        <v>196</v>
      </c>
      <c r="C192" s="37">
        <v>175</v>
      </c>
      <c r="D192" s="83">
        <v>11</v>
      </c>
      <c r="E192" s="202">
        <f>(D192-C192)/C192</f>
        <v>-0.937142857142857</v>
      </c>
    </row>
    <row r="193" s="21" customFormat="1" ht="20" customHeight="1" spans="1:5">
      <c r="A193" s="104" t="s">
        <v>264</v>
      </c>
      <c r="B193" s="37"/>
      <c r="C193" s="37"/>
      <c r="D193" s="37">
        <v>50</v>
      </c>
      <c r="E193" s="202"/>
    </row>
    <row r="194" s="21" customFormat="1" ht="20" customHeight="1" spans="1:5">
      <c r="A194" s="101" t="s">
        <v>265</v>
      </c>
      <c r="B194" s="102">
        <f>SUM(B195:B196)</f>
        <v>1018</v>
      </c>
      <c r="C194" s="102">
        <f>SUM(C195:C196)</f>
        <v>892</v>
      </c>
      <c r="D194" s="102">
        <f>SUM(D195:D196)</f>
        <v>899</v>
      </c>
      <c r="E194" s="203">
        <f t="shared" ref="E194:E218" si="10">(D194-C194)/C194</f>
        <v>0.007847533632287</v>
      </c>
    </row>
    <row r="195" s="166" customFormat="1" ht="20" customHeight="1" spans="1:5">
      <c r="A195" s="104" t="s">
        <v>266</v>
      </c>
      <c r="B195" s="83">
        <v>308</v>
      </c>
      <c r="C195" s="37">
        <v>291</v>
      </c>
      <c r="D195" s="83">
        <v>239</v>
      </c>
      <c r="E195" s="202">
        <f t="shared" si="10"/>
        <v>-0.178694158075601</v>
      </c>
    </row>
    <row r="196" s="252" customFormat="1" ht="20" customHeight="1" spans="1:5">
      <c r="A196" s="104" t="s">
        <v>267</v>
      </c>
      <c r="B196" s="83">
        <v>710</v>
      </c>
      <c r="C196" s="37">
        <v>601</v>
      </c>
      <c r="D196" s="83">
        <v>660</v>
      </c>
      <c r="E196" s="202">
        <f t="shared" si="10"/>
        <v>0.0981697171381032</v>
      </c>
    </row>
    <row r="197" s="260" customFormat="1" ht="20" customHeight="1" spans="1:5">
      <c r="A197" s="101" t="s">
        <v>268</v>
      </c>
      <c r="B197" s="162">
        <f>SUM(B198:B199)</f>
        <v>1244</v>
      </c>
      <c r="C197" s="162">
        <f>SUM(C198:C199)</f>
        <v>1377</v>
      </c>
      <c r="D197" s="162">
        <f>SUM(D198:D199)</f>
        <v>188</v>
      </c>
      <c r="E197" s="203">
        <f t="shared" si="10"/>
        <v>-0.863471314451707</v>
      </c>
    </row>
    <row r="198" s="252" customFormat="1" ht="20" customHeight="1" spans="1:5">
      <c r="A198" s="104" t="s">
        <v>269</v>
      </c>
      <c r="B198" s="83">
        <v>0</v>
      </c>
      <c r="C198" s="37"/>
      <c r="D198" s="83"/>
      <c r="E198" s="202"/>
    </row>
    <row r="199" s="21" customFormat="1" ht="20" customHeight="1" spans="1:5">
      <c r="A199" s="104" t="s">
        <v>268</v>
      </c>
      <c r="B199" s="37">
        <v>1244</v>
      </c>
      <c r="C199" s="37">
        <v>1377</v>
      </c>
      <c r="D199" s="37">
        <v>188</v>
      </c>
      <c r="E199" s="202">
        <f t="shared" si="10"/>
        <v>-0.863471314451707</v>
      </c>
    </row>
    <row r="200" s="252" customFormat="1" ht="20" customHeight="1" spans="1:5">
      <c r="A200" s="105" t="s">
        <v>270</v>
      </c>
      <c r="B200" s="162">
        <f>B201+B209+B213+B221+B229+B234+B241+B247+B253+B256+B259+B262+B265+B271+B275+B277</f>
        <v>35843</v>
      </c>
      <c r="C200" s="162">
        <f>C201+C209+C213+C221+C229+C234+C241+C247+C253+C256+C259+C262+C265+C271+C275+C277</f>
        <v>39615</v>
      </c>
      <c r="D200" s="162">
        <f>D201+D209+D213+D221+D229+D234+D241+D247+D253+D256+D259+D262+D265+D271+D275+D277</f>
        <v>40683</v>
      </c>
      <c r="E200" s="203">
        <f t="shared" si="10"/>
        <v>0.0269594850435441</v>
      </c>
    </row>
    <row r="201" s="260" customFormat="1" ht="20" customHeight="1" spans="1:5">
      <c r="A201" s="101" t="s">
        <v>271</v>
      </c>
      <c r="B201" s="162">
        <f>SUM(B202:B208)</f>
        <v>1410</v>
      </c>
      <c r="C201" s="162">
        <f>SUM(C202:C208)</f>
        <v>1000</v>
      </c>
      <c r="D201" s="162">
        <f>SUM(D202:D208)</f>
        <v>1346</v>
      </c>
      <c r="E201" s="203">
        <f t="shared" si="10"/>
        <v>0.346</v>
      </c>
    </row>
    <row r="202" s="252" customFormat="1" ht="20" customHeight="1" spans="1:5">
      <c r="A202" s="104" t="s">
        <v>131</v>
      </c>
      <c r="B202" s="83">
        <v>141</v>
      </c>
      <c r="C202" s="37">
        <v>135</v>
      </c>
      <c r="D202" s="83">
        <v>135</v>
      </c>
      <c r="E202" s="202">
        <f t="shared" si="10"/>
        <v>0</v>
      </c>
    </row>
    <row r="203" s="252" customFormat="1" ht="30" customHeight="1" spans="1:5">
      <c r="A203" s="104" t="s">
        <v>272</v>
      </c>
      <c r="B203" s="83">
        <v>0</v>
      </c>
      <c r="C203" s="37"/>
      <c r="D203" s="83"/>
      <c r="E203" s="202"/>
    </row>
    <row r="204" s="252" customFormat="1" ht="20" customHeight="1" spans="1:5">
      <c r="A204" s="104" t="s">
        <v>273</v>
      </c>
      <c r="B204" s="83">
        <v>117</v>
      </c>
      <c r="C204" s="37">
        <v>110</v>
      </c>
      <c r="D204" s="83"/>
      <c r="E204" s="202">
        <f t="shared" si="10"/>
        <v>-1</v>
      </c>
    </row>
    <row r="205" s="252" customFormat="1" ht="30" customHeight="1" spans="1:5">
      <c r="A205" s="104" t="s">
        <v>274</v>
      </c>
      <c r="B205" s="83">
        <v>276</v>
      </c>
      <c r="C205" s="37">
        <v>263</v>
      </c>
      <c r="D205" s="83">
        <v>215</v>
      </c>
      <c r="E205" s="202">
        <f t="shared" si="10"/>
        <v>-0.182509505703422</v>
      </c>
    </row>
    <row r="206" s="252" customFormat="1" ht="20" customHeight="1" spans="1:5">
      <c r="A206" s="104" t="s">
        <v>275</v>
      </c>
      <c r="B206" s="83">
        <v>367</v>
      </c>
      <c r="C206" s="37">
        <v>323</v>
      </c>
      <c r="D206" s="83">
        <v>302</v>
      </c>
      <c r="E206" s="202">
        <f t="shared" si="10"/>
        <v>-0.065015479876161</v>
      </c>
    </row>
    <row r="207" s="21" customFormat="1" ht="20" customHeight="1" spans="1:5">
      <c r="A207" s="104" t="s">
        <v>145</v>
      </c>
      <c r="B207" s="37">
        <v>0</v>
      </c>
      <c r="C207" s="37"/>
      <c r="D207" s="37"/>
      <c r="E207" s="202"/>
    </row>
    <row r="208" s="252" customFormat="1" ht="20" customHeight="1" spans="1:5">
      <c r="A208" s="104" t="s">
        <v>276</v>
      </c>
      <c r="B208" s="83">
        <v>509</v>
      </c>
      <c r="C208" s="37">
        <v>169</v>
      </c>
      <c r="D208" s="83">
        <v>694</v>
      </c>
      <c r="E208" s="202">
        <f t="shared" si="10"/>
        <v>3.10650887573964</v>
      </c>
    </row>
    <row r="209" s="260" customFormat="1" ht="20" customHeight="1" spans="1:5">
      <c r="A209" s="101" t="s">
        <v>277</v>
      </c>
      <c r="B209" s="162">
        <f>SUM(B210:B212)</f>
        <v>491</v>
      </c>
      <c r="C209" s="162">
        <f>SUM(C210:C212)</f>
        <v>654</v>
      </c>
      <c r="D209" s="162">
        <f>SUM(D210:D212)</f>
        <v>1259</v>
      </c>
      <c r="E209" s="203">
        <f t="shared" si="10"/>
        <v>0.925076452599388</v>
      </c>
    </row>
    <row r="210" s="252" customFormat="1" ht="20" customHeight="1" spans="1:5">
      <c r="A210" s="104" t="s">
        <v>131</v>
      </c>
      <c r="B210" s="83">
        <v>398</v>
      </c>
      <c r="C210" s="37">
        <v>396</v>
      </c>
      <c r="D210" s="83">
        <v>430</v>
      </c>
      <c r="E210" s="202">
        <f t="shared" si="10"/>
        <v>0.0858585858585859</v>
      </c>
    </row>
    <row r="211" s="252" customFormat="1" ht="20" customHeight="1" spans="1:5">
      <c r="A211" s="104" t="s">
        <v>278</v>
      </c>
      <c r="B211" s="83">
        <v>6</v>
      </c>
      <c r="C211" s="37">
        <v>49</v>
      </c>
      <c r="D211" s="83">
        <v>6</v>
      </c>
      <c r="E211" s="202"/>
    </row>
    <row r="212" s="252" customFormat="1" ht="20" customHeight="1" spans="1:5">
      <c r="A212" s="104" t="s">
        <v>279</v>
      </c>
      <c r="B212" s="83">
        <v>87</v>
      </c>
      <c r="C212" s="37">
        <v>209</v>
      </c>
      <c r="D212" s="83">
        <v>823</v>
      </c>
      <c r="E212" s="202">
        <f>(D212-C212)/C212</f>
        <v>2.9377990430622</v>
      </c>
    </row>
    <row r="213" s="260" customFormat="1" ht="20" customHeight="1" spans="1:5">
      <c r="A213" s="101" t="s">
        <v>280</v>
      </c>
      <c r="B213" s="162">
        <f>SUM(B214:B220)</f>
        <v>19129</v>
      </c>
      <c r="C213" s="162">
        <f>SUM(C214:C220)</f>
        <v>18504</v>
      </c>
      <c r="D213" s="162">
        <f>SUM(D214:D220)</f>
        <v>20250</v>
      </c>
      <c r="E213" s="203">
        <f>(D213-C213)/C213</f>
        <v>0.0943579766536965</v>
      </c>
    </row>
    <row r="214" s="252" customFormat="1" ht="20" customHeight="1" spans="1:5">
      <c r="A214" s="104" t="s">
        <v>281</v>
      </c>
      <c r="B214" s="83">
        <v>137</v>
      </c>
      <c r="C214" s="37">
        <v>131</v>
      </c>
      <c r="D214" s="83">
        <v>138</v>
      </c>
      <c r="E214" s="202">
        <f>(D214-C214)/C214</f>
        <v>0.0534351145038168</v>
      </c>
    </row>
    <row r="215" s="252" customFormat="1" ht="20" customHeight="1" spans="1:5">
      <c r="A215" s="104" t="s">
        <v>282</v>
      </c>
      <c r="B215" s="83">
        <v>176</v>
      </c>
      <c r="C215" s="37">
        <v>136</v>
      </c>
      <c r="D215" s="83">
        <v>272</v>
      </c>
      <c r="E215" s="202"/>
    </row>
    <row r="216" s="21" customFormat="1" ht="20" customHeight="1" spans="1:5">
      <c r="A216" s="104" t="s">
        <v>283</v>
      </c>
      <c r="B216" s="37">
        <v>272</v>
      </c>
      <c r="C216" s="37">
        <v>285</v>
      </c>
      <c r="D216" s="37">
        <v>220</v>
      </c>
      <c r="E216" s="202">
        <f>(D216-C216)/C216</f>
        <v>-0.228070175438596</v>
      </c>
    </row>
    <row r="217" s="166" customFormat="1" ht="20" customHeight="1" spans="1:5">
      <c r="A217" s="104" t="s">
        <v>284</v>
      </c>
      <c r="B217" s="83">
        <v>6778</v>
      </c>
      <c r="C217" s="37">
        <v>5488</v>
      </c>
      <c r="D217" s="83">
        <v>5913</v>
      </c>
      <c r="E217" s="202">
        <f>(D217-C217)/C217</f>
        <v>0.0774416909620991</v>
      </c>
    </row>
    <row r="218" s="166" customFormat="1" ht="20" customHeight="1" spans="1:5">
      <c r="A218" s="104" t="s">
        <v>285</v>
      </c>
      <c r="B218" s="83">
        <v>3388</v>
      </c>
      <c r="C218" s="37">
        <v>2575</v>
      </c>
      <c r="D218" s="83">
        <v>2951</v>
      </c>
      <c r="E218" s="202">
        <f>(D218-C218)/C218</f>
        <v>0.146019417475728</v>
      </c>
    </row>
    <row r="219" s="252" customFormat="1" ht="20" customHeight="1" spans="1:5">
      <c r="A219" s="104" t="s">
        <v>286</v>
      </c>
      <c r="B219" s="83">
        <v>4791</v>
      </c>
      <c r="C219" s="37">
        <v>6071</v>
      </c>
      <c r="D219" s="83">
        <v>6654</v>
      </c>
      <c r="E219" s="202">
        <f>(D219-C219)/C219</f>
        <v>0.0960303080217427</v>
      </c>
    </row>
    <row r="220" s="252" customFormat="1" ht="20" customHeight="1" spans="1:5">
      <c r="A220" s="104" t="s">
        <v>287</v>
      </c>
      <c r="B220" s="83">
        <v>3587</v>
      </c>
      <c r="C220" s="37">
        <v>3818</v>
      </c>
      <c r="D220" s="83">
        <v>4102</v>
      </c>
      <c r="E220" s="202"/>
    </row>
    <row r="221" s="260" customFormat="1" ht="20" customHeight="1" spans="1:5">
      <c r="A221" s="101" t="s">
        <v>288</v>
      </c>
      <c r="B221" s="162">
        <f>SUM(B222:B228)</f>
        <v>1872</v>
      </c>
      <c r="C221" s="162">
        <f>SUM(C222:C228)</f>
        <v>3261</v>
      </c>
      <c r="D221" s="162">
        <f>SUM(D222:D228)</f>
        <v>2160</v>
      </c>
      <c r="E221" s="203">
        <f>(D221-C221)/C221</f>
        <v>-0.337626494940202</v>
      </c>
    </row>
    <row r="222" s="21" customFormat="1" ht="20" customHeight="1" spans="1:5">
      <c r="A222" s="104" t="s">
        <v>289</v>
      </c>
      <c r="B222" s="37">
        <v>50</v>
      </c>
      <c r="C222" s="37">
        <v>32</v>
      </c>
      <c r="D222" s="37"/>
      <c r="E222" s="202">
        <f>(D222-C222)/C222</f>
        <v>-1</v>
      </c>
    </row>
    <row r="223" s="21" customFormat="1" ht="20" customHeight="1" spans="1:5">
      <c r="A223" s="104" t="s">
        <v>290</v>
      </c>
      <c r="B223" s="37">
        <v>210</v>
      </c>
      <c r="C223" s="37"/>
      <c r="D223" s="37">
        <v>140</v>
      </c>
      <c r="E223" s="202"/>
    </row>
    <row r="224" s="252" customFormat="1" ht="20" customHeight="1" spans="1:5">
      <c r="A224" s="104" t="s">
        <v>291</v>
      </c>
      <c r="B224" s="83">
        <v>500</v>
      </c>
      <c r="C224" s="37">
        <v>1474</v>
      </c>
      <c r="D224" s="83">
        <v>752</v>
      </c>
      <c r="E224" s="202">
        <f>(D224-C224)/C224</f>
        <v>-0.489823609226594</v>
      </c>
    </row>
    <row r="225" s="252" customFormat="1" ht="20" customHeight="1" spans="1:5">
      <c r="A225" s="104" t="s">
        <v>292</v>
      </c>
      <c r="B225" s="83">
        <v>815</v>
      </c>
      <c r="C225" s="37">
        <v>1533</v>
      </c>
      <c r="D225" s="83">
        <v>990</v>
      </c>
      <c r="E225" s="202">
        <f>(D225-C225)/C225</f>
        <v>-0.354207436399217</v>
      </c>
    </row>
    <row r="226" s="252" customFormat="1" ht="20" customHeight="1" spans="1:5">
      <c r="A226" s="104" t="s">
        <v>293</v>
      </c>
      <c r="B226" s="83">
        <v>30</v>
      </c>
      <c r="C226" s="37"/>
      <c r="D226" s="83"/>
      <c r="E226" s="202"/>
    </row>
    <row r="227" s="252" customFormat="1" ht="20" customHeight="1" spans="1:5">
      <c r="A227" s="104" t="s">
        <v>293</v>
      </c>
      <c r="B227" s="83">
        <v>35</v>
      </c>
      <c r="C227" s="37"/>
      <c r="D227" s="83"/>
      <c r="E227" s="202"/>
    </row>
    <row r="228" s="252" customFormat="1" ht="20" customHeight="1" spans="1:5">
      <c r="A228" s="104" t="s">
        <v>294</v>
      </c>
      <c r="B228" s="83">
        <v>232</v>
      </c>
      <c r="C228" s="37">
        <v>222</v>
      </c>
      <c r="D228" s="83">
        <v>278</v>
      </c>
      <c r="E228" s="202">
        <f t="shared" ref="E228:E253" si="11">(D228-C228)/C228</f>
        <v>0.252252252252252</v>
      </c>
    </row>
    <row r="229" s="260" customFormat="1" ht="20" customHeight="1" spans="1:5">
      <c r="A229" s="101" t="s">
        <v>295</v>
      </c>
      <c r="B229" s="162">
        <f>SUM(B230:B233)</f>
        <v>666</v>
      </c>
      <c r="C229" s="162">
        <f>SUM(C230:C233)</f>
        <v>1248</v>
      </c>
      <c r="D229" s="162">
        <f>SUM(D230:D233)</f>
        <v>1157</v>
      </c>
      <c r="E229" s="203">
        <f t="shared" si="11"/>
        <v>-0.0729166666666667</v>
      </c>
    </row>
    <row r="230" s="252" customFormat="1" ht="20" customHeight="1" spans="1:5">
      <c r="A230" s="104" t="s">
        <v>296</v>
      </c>
      <c r="B230" s="83">
        <v>600</v>
      </c>
      <c r="C230" s="37">
        <v>992</v>
      </c>
      <c r="D230" s="83">
        <v>900</v>
      </c>
      <c r="E230" s="202">
        <f t="shared" si="11"/>
        <v>-0.092741935483871</v>
      </c>
    </row>
    <row r="231" s="252" customFormat="1" ht="20" customHeight="1" spans="1:5">
      <c r="A231" s="104" t="s">
        <v>297</v>
      </c>
      <c r="B231" s="83">
        <v>4</v>
      </c>
      <c r="C231" s="37">
        <v>100</v>
      </c>
      <c r="D231" s="83">
        <v>94</v>
      </c>
      <c r="E231" s="202">
        <f t="shared" si="11"/>
        <v>-0.06</v>
      </c>
    </row>
    <row r="232" s="21" customFormat="1" ht="20" customHeight="1" spans="1:5">
      <c r="A232" s="104" t="s">
        <v>298</v>
      </c>
      <c r="B232" s="37">
        <v>55</v>
      </c>
      <c r="C232" s="37">
        <v>149</v>
      </c>
      <c r="D232" s="37">
        <v>156</v>
      </c>
      <c r="E232" s="202">
        <f t="shared" si="11"/>
        <v>0.0469798657718121</v>
      </c>
    </row>
    <row r="233" s="166" customFormat="1" ht="20" customHeight="1" spans="1:5">
      <c r="A233" s="104" t="s">
        <v>299</v>
      </c>
      <c r="B233" s="83">
        <v>7</v>
      </c>
      <c r="C233" s="37">
        <v>7</v>
      </c>
      <c r="D233" s="83">
        <v>7</v>
      </c>
      <c r="E233" s="202">
        <f t="shared" si="11"/>
        <v>0</v>
      </c>
    </row>
    <row r="234" s="21" customFormat="1" ht="20" customHeight="1" spans="1:5">
      <c r="A234" s="101" t="s">
        <v>300</v>
      </c>
      <c r="B234" s="162">
        <f>SUM(B235:B240)</f>
        <v>498</v>
      </c>
      <c r="C234" s="162">
        <f>SUM(C235:C240)</f>
        <v>501</v>
      </c>
      <c r="D234" s="162">
        <f>SUM(D235:D240)</f>
        <v>668</v>
      </c>
      <c r="E234" s="203">
        <f t="shared" si="11"/>
        <v>0.333333333333333</v>
      </c>
    </row>
    <row r="235" s="166" customFormat="1" ht="20" customHeight="1" spans="1:5">
      <c r="A235" s="104" t="s">
        <v>301</v>
      </c>
      <c r="B235" s="83">
        <v>158</v>
      </c>
      <c r="C235" s="37">
        <v>165</v>
      </c>
      <c r="D235" s="83">
        <v>329</v>
      </c>
      <c r="E235" s="202">
        <f t="shared" si="11"/>
        <v>0.993939393939394</v>
      </c>
    </row>
    <row r="236" s="252" customFormat="1" ht="20" customHeight="1" spans="1:5">
      <c r="A236" s="104" t="s">
        <v>302</v>
      </c>
      <c r="B236" s="83">
        <v>115</v>
      </c>
      <c r="C236" s="37">
        <v>94</v>
      </c>
      <c r="D236" s="83">
        <v>94</v>
      </c>
      <c r="E236" s="202">
        <f t="shared" si="11"/>
        <v>0</v>
      </c>
    </row>
    <row r="237" s="166" customFormat="1" ht="20" customHeight="1" spans="1:5">
      <c r="A237" s="104" t="s">
        <v>303</v>
      </c>
      <c r="B237" s="83">
        <v>7</v>
      </c>
      <c r="C237" s="37">
        <v>4</v>
      </c>
      <c r="D237" s="83">
        <v>10</v>
      </c>
      <c r="E237" s="202">
        <f t="shared" si="11"/>
        <v>1.5</v>
      </c>
    </row>
    <row r="238" s="21" customFormat="1" ht="20" customHeight="1" spans="1:5">
      <c r="A238" s="104" t="s">
        <v>304</v>
      </c>
      <c r="B238" s="37">
        <v>17</v>
      </c>
      <c r="C238" s="37">
        <v>4</v>
      </c>
      <c r="D238" s="37">
        <v>12</v>
      </c>
      <c r="E238" s="202">
        <f t="shared" si="11"/>
        <v>2</v>
      </c>
    </row>
    <row r="239" s="166" customFormat="1" ht="20" customHeight="1" spans="1:5">
      <c r="A239" s="104" t="s">
        <v>305</v>
      </c>
      <c r="B239" s="83">
        <v>199</v>
      </c>
      <c r="C239" s="37">
        <v>213</v>
      </c>
      <c r="D239" s="83">
        <v>219</v>
      </c>
      <c r="E239" s="202">
        <f t="shared" si="11"/>
        <v>0.028169014084507</v>
      </c>
    </row>
    <row r="240" s="252" customFormat="1" ht="20" customHeight="1" spans="1:5">
      <c r="A240" s="104" t="s">
        <v>306</v>
      </c>
      <c r="B240" s="83">
        <v>2</v>
      </c>
      <c r="C240" s="37">
        <v>21</v>
      </c>
      <c r="D240" s="83">
        <v>4</v>
      </c>
      <c r="E240" s="202">
        <f t="shared" si="11"/>
        <v>-0.80952380952381</v>
      </c>
    </row>
    <row r="241" s="260" customFormat="1" ht="20" customHeight="1" spans="1:5">
      <c r="A241" s="101" t="s">
        <v>307</v>
      </c>
      <c r="B241" s="162">
        <f>SUM(B242:B246)</f>
        <v>1124</v>
      </c>
      <c r="C241" s="162">
        <f>SUM(C242:C246)</f>
        <v>1273</v>
      </c>
      <c r="D241" s="162">
        <f>SUM(D242:D246)</f>
        <v>899</v>
      </c>
      <c r="E241" s="203">
        <f t="shared" si="11"/>
        <v>-0.293794186959937</v>
      </c>
    </row>
    <row r="242" s="252" customFormat="1" ht="20" customHeight="1" spans="1:5">
      <c r="A242" s="104" t="s">
        <v>308</v>
      </c>
      <c r="B242" s="83">
        <v>30</v>
      </c>
      <c r="C242" s="37">
        <v>20</v>
      </c>
      <c r="D242" s="83">
        <v>143</v>
      </c>
      <c r="E242" s="202">
        <f t="shared" si="11"/>
        <v>6.15</v>
      </c>
    </row>
    <row r="243" s="252" customFormat="1" ht="20" customHeight="1" spans="1:5">
      <c r="A243" s="104" t="s">
        <v>309</v>
      </c>
      <c r="B243" s="83">
        <v>815</v>
      </c>
      <c r="C243" s="37">
        <v>1091</v>
      </c>
      <c r="D243" s="83">
        <v>719</v>
      </c>
      <c r="E243" s="202">
        <f t="shared" si="11"/>
        <v>-0.340971585701192</v>
      </c>
    </row>
    <row r="244" s="21" customFormat="1" ht="20" customHeight="1" spans="1:5">
      <c r="A244" s="104" t="s">
        <v>310</v>
      </c>
      <c r="B244" s="37">
        <v>0</v>
      </c>
      <c r="C244" s="37">
        <v>6</v>
      </c>
      <c r="D244" s="37">
        <v>32</v>
      </c>
      <c r="E244" s="202">
        <f t="shared" si="11"/>
        <v>4.33333333333333</v>
      </c>
    </row>
    <row r="245" s="252" customFormat="1" ht="20" customHeight="1" spans="1:5">
      <c r="A245" s="104" t="s">
        <v>311</v>
      </c>
      <c r="B245" s="83">
        <v>274</v>
      </c>
      <c r="C245" s="37">
        <v>151</v>
      </c>
      <c r="D245" s="83"/>
      <c r="E245" s="202">
        <f t="shared" si="11"/>
        <v>-1</v>
      </c>
    </row>
    <row r="246" s="252" customFormat="1" ht="20" customHeight="1" spans="1:5">
      <c r="A246" s="104" t="s">
        <v>312</v>
      </c>
      <c r="B246" s="83">
        <v>5</v>
      </c>
      <c r="C246" s="37">
        <v>5</v>
      </c>
      <c r="D246" s="83">
        <v>5</v>
      </c>
      <c r="E246" s="202"/>
    </row>
    <row r="247" s="260" customFormat="1" ht="20" customHeight="1" spans="1:5">
      <c r="A247" s="101" t="s">
        <v>313</v>
      </c>
      <c r="B247" s="162">
        <f>SUM(B248:B252)</f>
        <v>984</v>
      </c>
      <c r="C247" s="162">
        <f>SUM(C248:C252)</f>
        <v>814</v>
      </c>
      <c r="D247" s="162">
        <f>SUM(D248:D252)</f>
        <v>1004</v>
      </c>
      <c r="E247" s="203">
        <f t="shared" ref="E247:E259" si="12">(D247-C247)/C247</f>
        <v>0.233415233415233</v>
      </c>
    </row>
    <row r="248" s="21" customFormat="1" ht="20" customHeight="1" spans="1:5">
      <c r="A248" s="104" t="s">
        <v>131</v>
      </c>
      <c r="B248" s="37">
        <v>129</v>
      </c>
      <c r="C248" s="37">
        <v>116</v>
      </c>
      <c r="D248" s="37">
        <v>107</v>
      </c>
      <c r="E248" s="202">
        <f t="shared" si="12"/>
        <v>-0.0775862068965517</v>
      </c>
    </row>
    <row r="249" s="252" customFormat="1" ht="20" customHeight="1" spans="1:5">
      <c r="A249" s="104" t="s">
        <v>314</v>
      </c>
      <c r="B249" s="83">
        <v>71</v>
      </c>
      <c r="C249" s="37">
        <v>73</v>
      </c>
      <c r="D249" s="83">
        <v>43</v>
      </c>
      <c r="E249" s="202">
        <f t="shared" si="12"/>
        <v>-0.410958904109589</v>
      </c>
    </row>
    <row r="250" s="21" customFormat="1" ht="20" customHeight="1" spans="1:5">
      <c r="A250" s="104" t="s">
        <v>315</v>
      </c>
      <c r="B250" s="37">
        <v>8</v>
      </c>
      <c r="C250" s="37">
        <v>8</v>
      </c>
      <c r="D250" s="37"/>
      <c r="E250" s="202">
        <f t="shared" si="12"/>
        <v>-1</v>
      </c>
    </row>
    <row r="251" s="252" customFormat="1" ht="20" customHeight="1" spans="1:5">
      <c r="A251" s="104" t="s">
        <v>316</v>
      </c>
      <c r="B251" s="83">
        <v>463</v>
      </c>
      <c r="C251" s="37">
        <v>270</v>
      </c>
      <c r="D251" s="83">
        <v>274</v>
      </c>
      <c r="E251" s="202">
        <f t="shared" si="12"/>
        <v>0.0148148148148148</v>
      </c>
    </row>
    <row r="252" s="21" customFormat="1" ht="20" customHeight="1" spans="1:5">
      <c r="A252" s="104" t="s">
        <v>317</v>
      </c>
      <c r="B252" s="37">
        <v>313</v>
      </c>
      <c r="C252" s="37">
        <v>347</v>
      </c>
      <c r="D252" s="37">
        <v>580</v>
      </c>
      <c r="E252" s="202">
        <f t="shared" si="12"/>
        <v>0.671469740634006</v>
      </c>
    </row>
    <row r="253" s="260" customFormat="1" ht="31" customHeight="1" spans="1:5">
      <c r="A253" s="101" t="s">
        <v>318</v>
      </c>
      <c r="B253" s="162">
        <f>SUM(B254:B255)</f>
        <v>7035</v>
      </c>
      <c r="C253" s="162">
        <f>SUM(C254:C255)</f>
        <v>9116</v>
      </c>
      <c r="D253" s="162">
        <f>SUM(D254:D255)</f>
        <v>7932</v>
      </c>
      <c r="E253" s="203">
        <f t="shared" si="12"/>
        <v>-0.12988152698552</v>
      </c>
    </row>
    <row r="254" s="166" customFormat="1" ht="31" customHeight="1" spans="1:5">
      <c r="A254" s="104" t="s">
        <v>319</v>
      </c>
      <c r="B254" s="83">
        <v>2189</v>
      </c>
      <c r="C254" s="37">
        <v>2140</v>
      </c>
      <c r="D254" s="83">
        <v>1249</v>
      </c>
      <c r="E254" s="202">
        <f t="shared" si="12"/>
        <v>-0.416355140186916</v>
      </c>
    </row>
    <row r="255" s="21" customFormat="1" ht="20" customHeight="1" spans="1:5">
      <c r="A255" s="104" t="s">
        <v>320</v>
      </c>
      <c r="B255" s="37">
        <v>4846</v>
      </c>
      <c r="C255" s="37">
        <v>6976</v>
      </c>
      <c r="D255" s="37">
        <v>6683</v>
      </c>
      <c r="E255" s="202">
        <f t="shared" si="12"/>
        <v>-0.0420011467889908</v>
      </c>
    </row>
    <row r="256" s="21" customFormat="1" ht="20" customHeight="1" spans="1:5">
      <c r="A256" s="101" t="s">
        <v>321</v>
      </c>
      <c r="B256" s="162">
        <f>SUM(B257:B258)</f>
        <v>10</v>
      </c>
      <c r="C256" s="162">
        <f>SUM(C257:C258)</f>
        <v>29</v>
      </c>
      <c r="D256" s="162">
        <f>SUM(D257:D258)</f>
        <v>253</v>
      </c>
      <c r="E256" s="203">
        <f t="shared" si="12"/>
        <v>7.72413793103448</v>
      </c>
    </row>
    <row r="257" s="252" customFormat="1" ht="20" customHeight="1" spans="1:5">
      <c r="A257" s="104" t="s">
        <v>322</v>
      </c>
      <c r="B257" s="83">
        <v>10</v>
      </c>
      <c r="C257" s="37">
        <v>29</v>
      </c>
      <c r="D257" s="83">
        <v>208</v>
      </c>
      <c r="E257" s="203">
        <f t="shared" si="12"/>
        <v>6.17241379310345</v>
      </c>
    </row>
    <row r="258" s="21" customFormat="1" ht="20" customHeight="1" spans="1:5">
      <c r="A258" s="104" t="s">
        <v>323</v>
      </c>
      <c r="B258" s="37"/>
      <c r="C258" s="37"/>
      <c r="D258" s="37">
        <v>45</v>
      </c>
      <c r="E258" s="203"/>
    </row>
    <row r="259" s="21" customFormat="1" ht="20" customHeight="1" spans="1:5">
      <c r="A259" s="101" t="s">
        <v>324</v>
      </c>
      <c r="B259" s="102">
        <f>SUM(B260:B261)</f>
        <v>51</v>
      </c>
      <c r="C259" s="102">
        <f>SUM(C260:C261)</f>
        <v>51</v>
      </c>
      <c r="D259" s="102">
        <f>SUM(D260:D261)</f>
        <v>385</v>
      </c>
      <c r="E259" s="202">
        <f t="shared" si="12"/>
        <v>6.54901960784314</v>
      </c>
    </row>
    <row r="260" s="21" customFormat="1" ht="20" customHeight="1" spans="1:5">
      <c r="A260" s="104" t="s">
        <v>325</v>
      </c>
      <c r="B260" s="37"/>
      <c r="C260" s="37"/>
      <c r="D260" s="37">
        <v>51</v>
      </c>
      <c r="E260" s="202"/>
    </row>
    <row r="261" s="252" customFormat="1" ht="30" customHeight="1" spans="1:5">
      <c r="A261" s="104" t="s">
        <v>326</v>
      </c>
      <c r="B261" s="83">
        <v>51</v>
      </c>
      <c r="C261" s="37">
        <v>51</v>
      </c>
      <c r="D261" s="83">
        <v>334</v>
      </c>
      <c r="E261" s="202">
        <f>(D261-C261)/C261</f>
        <v>5.54901960784314</v>
      </c>
    </row>
    <row r="262" s="21" customFormat="1" ht="20" customHeight="1" spans="1:5">
      <c r="A262" s="101" t="s">
        <v>327</v>
      </c>
      <c r="B262" s="102">
        <f>SUM(B263:B264)</f>
        <v>5</v>
      </c>
      <c r="C262" s="102">
        <f>SUM(C263:C264)</f>
        <v>88</v>
      </c>
      <c r="D262" s="102">
        <f>SUM(D263:D264)</f>
        <v>5</v>
      </c>
      <c r="E262" s="203">
        <f>(D262-C262)/C262</f>
        <v>-0.943181818181818</v>
      </c>
    </row>
    <row r="263" s="21" customFormat="1" ht="20" customHeight="1" spans="1:5">
      <c r="A263" s="104" t="s">
        <v>328</v>
      </c>
      <c r="B263" s="37"/>
      <c r="C263" s="37">
        <v>76</v>
      </c>
      <c r="D263" s="37"/>
      <c r="E263" s="202"/>
    </row>
    <row r="264" s="252" customFormat="1" ht="20" customHeight="1" spans="1:5">
      <c r="A264" s="104" t="s">
        <v>329</v>
      </c>
      <c r="B264" s="83">
        <v>5</v>
      </c>
      <c r="C264" s="37">
        <v>12</v>
      </c>
      <c r="D264" s="83">
        <v>5</v>
      </c>
      <c r="E264" s="202">
        <f t="shared" ref="E264:E299" si="13">(D264-C264)/C264</f>
        <v>-0.583333333333333</v>
      </c>
    </row>
    <row r="265" s="21" customFormat="1" ht="20" customHeight="1" spans="1:5">
      <c r="A265" s="101" t="s">
        <v>330</v>
      </c>
      <c r="B265" s="102">
        <f>SUM(B266:B270)</f>
        <v>1675</v>
      </c>
      <c r="C265" s="102">
        <f>SUM(C266:C270)</f>
        <v>2068</v>
      </c>
      <c r="D265" s="102">
        <f>SUM(D266:D270)</f>
        <v>2384</v>
      </c>
      <c r="E265" s="203">
        <f t="shared" si="13"/>
        <v>0.152804642166344</v>
      </c>
    </row>
    <row r="266" s="21" customFormat="1" ht="20" customHeight="1" spans="1:5">
      <c r="A266" s="104" t="s">
        <v>331</v>
      </c>
      <c r="B266" s="37">
        <v>0</v>
      </c>
      <c r="C266" s="37">
        <v>249</v>
      </c>
      <c r="D266" s="37">
        <v>250</v>
      </c>
      <c r="E266" s="202">
        <f t="shared" si="13"/>
        <v>0.00401606425702811</v>
      </c>
    </row>
    <row r="267" s="166" customFormat="1" ht="20" customHeight="1" spans="1:5">
      <c r="A267" s="104" t="s">
        <v>332</v>
      </c>
      <c r="B267" s="83">
        <v>1675</v>
      </c>
      <c r="C267" s="37">
        <v>1819</v>
      </c>
      <c r="D267" s="83">
        <v>2134</v>
      </c>
      <c r="E267" s="202">
        <f t="shared" si="13"/>
        <v>0.173172072567345</v>
      </c>
    </row>
    <row r="268" s="252" customFormat="1" ht="20" customHeight="1" spans="1:5">
      <c r="A268" s="104" t="s">
        <v>333</v>
      </c>
      <c r="B268" s="83">
        <v>0</v>
      </c>
      <c r="C268" s="37"/>
      <c r="D268" s="83"/>
      <c r="E268" s="202"/>
    </row>
    <row r="269" s="21" customFormat="1" ht="20" customHeight="1" spans="1:5">
      <c r="A269" s="104" t="s">
        <v>334</v>
      </c>
      <c r="B269" s="37">
        <v>0</v>
      </c>
      <c r="C269" s="37"/>
      <c r="D269" s="37"/>
      <c r="E269" s="202"/>
    </row>
    <row r="270" s="166" customFormat="1" ht="20" customHeight="1" spans="1:5">
      <c r="A270" s="104" t="s">
        <v>335</v>
      </c>
      <c r="B270" s="83">
        <v>0</v>
      </c>
      <c r="C270" s="37"/>
      <c r="D270" s="83"/>
      <c r="E270" s="202"/>
    </row>
    <row r="271" s="260" customFormat="1" ht="20" customHeight="1" spans="1:5">
      <c r="A271" s="101" t="s">
        <v>336</v>
      </c>
      <c r="B271" s="162">
        <f>SUM(B272:B274)</f>
        <v>169</v>
      </c>
      <c r="C271" s="162">
        <f>SUM(C272:C274)</f>
        <v>198</v>
      </c>
      <c r="D271" s="162">
        <f>SUM(D272:D274)</f>
        <v>830</v>
      </c>
      <c r="E271" s="203">
        <f t="shared" si="13"/>
        <v>3.19191919191919</v>
      </c>
    </row>
    <row r="272" s="252" customFormat="1" ht="20" customHeight="1" spans="1:5">
      <c r="A272" s="104" t="s">
        <v>131</v>
      </c>
      <c r="B272" s="83">
        <v>133</v>
      </c>
      <c r="C272" s="37">
        <v>128</v>
      </c>
      <c r="D272" s="83">
        <v>128</v>
      </c>
      <c r="E272" s="202">
        <f t="shared" si="13"/>
        <v>0</v>
      </c>
    </row>
    <row r="273" s="21" customFormat="1" ht="20" customHeight="1" spans="1:5">
      <c r="A273" s="104" t="s">
        <v>337</v>
      </c>
      <c r="B273" s="37">
        <v>0</v>
      </c>
      <c r="C273" s="37"/>
      <c r="D273" s="37"/>
      <c r="E273" s="202"/>
    </row>
    <row r="274" s="252" customFormat="1" ht="20" customHeight="1" spans="1:5">
      <c r="A274" s="104" t="s">
        <v>338</v>
      </c>
      <c r="B274" s="83">
        <v>36</v>
      </c>
      <c r="C274" s="37">
        <v>70</v>
      </c>
      <c r="D274" s="83">
        <v>702</v>
      </c>
      <c r="E274" s="202">
        <f t="shared" si="13"/>
        <v>9.02857142857143</v>
      </c>
    </row>
    <row r="275" s="21" customFormat="1" ht="20" customHeight="1" spans="1:5">
      <c r="A275" s="101" t="s">
        <v>339</v>
      </c>
      <c r="B275" s="162">
        <f>SUM(B276)</f>
        <v>0</v>
      </c>
      <c r="C275" s="162">
        <f>SUM(C276)</f>
        <v>83</v>
      </c>
      <c r="D275" s="162">
        <f>SUM(D276)</f>
        <v>0</v>
      </c>
      <c r="E275" s="203">
        <f t="shared" si="13"/>
        <v>-1</v>
      </c>
    </row>
    <row r="276" s="21" customFormat="1" ht="20" customHeight="1" spans="1:5">
      <c r="A276" s="104" t="s">
        <v>340</v>
      </c>
      <c r="B276" s="37">
        <v>0</v>
      </c>
      <c r="C276" s="37">
        <v>83</v>
      </c>
      <c r="D276" s="37">
        <v>0</v>
      </c>
      <c r="E276" s="202">
        <f t="shared" si="13"/>
        <v>-1</v>
      </c>
    </row>
    <row r="277" s="260" customFormat="1" ht="20" customHeight="1" spans="1:5">
      <c r="A277" s="101" t="s">
        <v>341</v>
      </c>
      <c r="B277" s="162">
        <f>SUM(B278)</f>
        <v>724</v>
      </c>
      <c r="C277" s="162">
        <f>SUM(C278)</f>
        <v>727</v>
      </c>
      <c r="D277" s="162">
        <f>SUM(D278)</f>
        <v>151</v>
      </c>
      <c r="E277" s="203">
        <f t="shared" si="13"/>
        <v>-0.792297111416781</v>
      </c>
    </row>
    <row r="278" s="252" customFormat="1" ht="20" customHeight="1" spans="1:5">
      <c r="A278" s="104" t="s">
        <v>341</v>
      </c>
      <c r="B278" s="83">
        <v>724</v>
      </c>
      <c r="C278" s="37">
        <v>727</v>
      </c>
      <c r="D278" s="83">
        <v>151</v>
      </c>
      <c r="E278" s="202">
        <f t="shared" si="13"/>
        <v>-0.792297111416781</v>
      </c>
    </row>
    <row r="279" s="252" customFormat="1" ht="20" customHeight="1" spans="1:5">
      <c r="A279" s="105" t="s">
        <v>342</v>
      </c>
      <c r="B279" s="162">
        <f>B280+B283+B288+B292+B300+B303+B308+B310+B312+B317+B319</f>
        <v>16348</v>
      </c>
      <c r="C279" s="162">
        <f>C280+C283+C288+C292+C300+C303+C308+C310+C312+C317+C319</f>
        <v>16828</v>
      </c>
      <c r="D279" s="162">
        <f>D280+D283+D288+D292+D300+D303+D308+D310+D312+D317+D319</f>
        <v>17697</v>
      </c>
      <c r="E279" s="203">
        <f t="shared" si="13"/>
        <v>0.0516401236035179</v>
      </c>
    </row>
    <row r="280" s="260" customFormat="1" ht="20" customHeight="1" spans="1:5">
      <c r="A280" s="101" t="s">
        <v>343</v>
      </c>
      <c r="B280" s="162">
        <f>SUM(B281:B282)</f>
        <v>183</v>
      </c>
      <c r="C280" s="162">
        <f>SUM(C281:C282)</f>
        <v>261</v>
      </c>
      <c r="D280" s="162">
        <f>SUM(D281:D282)</f>
        <v>149</v>
      </c>
      <c r="E280" s="203">
        <f t="shared" si="13"/>
        <v>-0.42911877394636</v>
      </c>
    </row>
    <row r="281" s="252" customFormat="1" ht="20" customHeight="1" spans="1:5">
      <c r="A281" s="104" t="s">
        <v>131</v>
      </c>
      <c r="B281" s="83">
        <v>157</v>
      </c>
      <c r="C281" s="37">
        <v>136</v>
      </c>
      <c r="D281" s="83">
        <v>149</v>
      </c>
      <c r="E281" s="202">
        <f t="shared" si="13"/>
        <v>0.0955882352941176</v>
      </c>
    </row>
    <row r="282" s="252" customFormat="1" ht="20" customHeight="1" spans="1:5">
      <c r="A282" s="104" t="s">
        <v>344</v>
      </c>
      <c r="B282" s="83">
        <v>26</v>
      </c>
      <c r="C282" s="37">
        <v>125</v>
      </c>
      <c r="D282" s="83"/>
      <c r="E282" s="202">
        <f t="shared" si="13"/>
        <v>-1</v>
      </c>
    </row>
    <row r="283" s="21" customFormat="1" ht="20" customHeight="1" spans="1:5">
      <c r="A283" s="101" t="s">
        <v>345</v>
      </c>
      <c r="B283" s="102">
        <f>SUM(B284:B287)</f>
        <v>1650</v>
      </c>
      <c r="C283" s="102">
        <f>SUM(C284:C287)</f>
        <v>1641</v>
      </c>
      <c r="D283" s="102">
        <f>SUM(D284:D287)</f>
        <v>1447</v>
      </c>
      <c r="E283" s="203">
        <f t="shared" si="13"/>
        <v>-0.118220597196831</v>
      </c>
    </row>
    <row r="284" s="252" customFormat="1" ht="20" customHeight="1" spans="1:5">
      <c r="A284" s="104" t="s">
        <v>346</v>
      </c>
      <c r="B284" s="83">
        <v>0</v>
      </c>
      <c r="C284" s="37"/>
      <c r="D284" s="83"/>
      <c r="E284" s="202"/>
    </row>
    <row r="285" s="252" customFormat="1" ht="20" customHeight="1" spans="1:5">
      <c r="A285" s="104" t="s">
        <v>347</v>
      </c>
      <c r="B285" s="83">
        <v>496</v>
      </c>
      <c r="C285" s="37">
        <v>493</v>
      </c>
      <c r="D285" s="83">
        <v>576</v>
      </c>
      <c r="E285" s="202">
        <f t="shared" si="13"/>
        <v>0.168356997971602</v>
      </c>
    </row>
    <row r="286" s="252" customFormat="1" ht="20" customHeight="1" spans="1:5">
      <c r="A286" s="104" t="s">
        <v>348</v>
      </c>
      <c r="B286" s="83">
        <v>0</v>
      </c>
      <c r="C286" s="37"/>
      <c r="D286" s="83"/>
      <c r="E286" s="202"/>
    </row>
    <row r="287" s="21" customFormat="1" ht="20" customHeight="1" spans="1:5">
      <c r="A287" s="104" t="s">
        <v>349</v>
      </c>
      <c r="B287" s="37">
        <v>1154</v>
      </c>
      <c r="C287" s="37">
        <v>1148</v>
      </c>
      <c r="D287" s="37">
        <v>871</v>
      </c>
      <c r="E287" s="202">
        <f t="shared" si="13"/>
        <v>-0.241289198606272</v>
      </c>
    </row>
    <row r="288" s="260" customFormat="1" ht="20" customHeight="1" spans="1:5">
      <c r="A288" s="101" t="s">
        <v>350</v>
      </c>
      <c r="B288" s="162">
        <f>SUM(B289:B291)</f>
        <v>3936</v>
      </c>
      <c r="C288" s="162">
        <f>SUM(C289:C291)</f>
        <v>3633</v>
      </c>
      <c r="D288" s="162">
        <f>SUM(D289:D291)</f>
        <v>4360</v>
      </c>
      <c r="E288" s="203">
        <f t="shared" si="13"/>
        <v>0.200110101844206</v>
      </c>
    </row>
    <row r="289" s="252" customFormat="1" ht="20" customHeight="1" spans="1:5">
      <c r="A289" s="104" t="s">
        <v>351</v>
      </c>
      <c r="B289" s="83">
        <v>300</v>
      </c>
      <c r="C289" s="37"/>
      <c r="D289" s="83">
        <v>300</v>
      </c>
      <c r="E289" s="202"/>
    </row>
    <row r="290" s="252" customFormat="1" ht="20" customHeight="1" spans="1:5">
      <c r="A290" s="104" t="s">
        <v>352</v>
      </c>
      <c r="B290" s="83">
        <v>2867</v>
      </c>
      <c r="C290" s="37">
        <v>2842</v>
      </c>
      <c r="D290" s="83">
        <v>3452</v>
      </c>
      <c r="E290" s="202">
        <f t="shared" si="13"/>
        <v>0.214637579169599</v>
      </c>
    </row>
    <row r="291" s="252" customFormat="1" ht="20" customHeight="1" spans="1:5">
      <c r="A291" s="104" t="s">
        <v>353</v>
      </c>
      <c r="B291" s="83">
        <v>769</v>
      </c>
      <c r="C291" s="37">
        <v>791</v>
      </c>
      <c r="D291" s="83">
        <v>608</v>
      </c>
      <c r="E291" s="202">
        <f t="shared" si="13"/>
        <v>-0.231352718078382</v>
      </c>
    </row>
    <row r="292" s="21" customFormat="1" ht="20" customHeight="1" spans="1:5">
      <c r="A292" s="101" t="s">
        <v>354</v>
      </c>
      <c r="B292" s="102">
        <f>SUM(B293:B299)</f>
        <v>1337</v>
      </c>
      <c r="C292" s="102">
        <f>SUM(C293:C299)</f>
        <v>2120</v>
      </c>
      <c r="D292" s="102">
        <f>SUM(D293:D299)</f>
        <v>1114</v>
      </c>
      <c r="E292" s="203">
        <f t="shared" si="13"/>
        <v>-0.474528301886792</v>
      </c>
    </row>
    <row r="293" s="252" customFormat="1" ht="30" customHeight="1" spans="1:5">
      <c r="A293" s="104" t="s">
        <v>355</v>
      </c>
      <c r="B293" s="83">
        <v>313</v>
      </c>
      <c r="C293" s="37">
        <v>272</v>
      </c>
      <c r="D293" s="83">
        <v>262</v>
      </c>
      <c r="E293" s="203">
        <f t="shared" si="13"/>
        <v>-0.0367647058823529</v>
      </c>
    </row>
    <row r="294" s="252" customFormat="1" ht="30" customHeight="1" spans="1:5">
      <c r="A294" s="104" t="s">
        <v>356</v>
      </c>
      <c r="B294" s="83">
        <v>158</v>
      </c>
      <c r="C294" s="37">
        <v>149</v>
      </c>
      <c r="D294" s="83">
        <v>112</v>
      </c>
      <c r="E294" s="202">
        <f t="shared" si="13"/>
        <v>-0.248322147651007</v>
      </c>
    </row>
    <row r="295" s="260" customFormat="1" ht="20" customHeight="1" spans="1:5">
      <c r="A295" s="104" t="s">
        <v>357</v>
      </c>
      <c r="B295" s="37">
        <v>206</v>
      </c>
      <c r="C295" s="37">
        <v>244</v>
      </c>
      <c r="D295" s="37">
        <v>334</v>
      </c>
      <c r="E295" s="202">
        <f t="shared" si="13"/>
        <v>0.368852459016393</v>
      </c>
    </row>
    <row r="296" s="252" customFormat="1" ht="20" customHeight="1" spans="1:5">
      <c r="A296" s="104" t="s">
        <v>358</v>
      </c>
      <c r="B296" s="83">
        <v>505</v>
      </c>
      <c r="C296" s="37">
        <v>1281</v>
      </c>
      <c r="D296" s="83">
        <v>136</v>
      </c>
      <c r="E296" s="202">
        <f t="shared" si="13"/>
        <v>-0.893832943013271</v>
      </c>
    </row>
    <row r="297" s="21" customFormat="1" ht="20" customHeight="1" spans="1:5">
      <c r="A297" s="104" t="s">
        <v>359</v>
      </c>
      <c r="B297" s="37">
        <v>138</v>
      </c>
      <c r="C297" s="37">
        <v>107</v>
      </c>
      <c r="D297" s="37">
        <v>172</v>
      </c>
      <c r="E297" s="202">
        <f t="shared" si="13"/>
        <v>0.607476635514019</v>
      </c>
    </row>
    <row r="298" s="252" customFormat="1" ht="20" customHeight="1" spans="1:5">
      <c r="A298" s="104" t="s">
        <v>360</v>
      </c>
      <c r="B298" s="83">
        <v>0</v>
      </c>
      <c r="C298" s="37"/>
      <c r="D298" s="83"/>
      <c r="E298" s="202"/>
    </row>
    <row r="299" s="252" customFormat="1" ht="20" customHeight="1" spans="1:5">
      <c r="A299" s="104" t="s">
        <v>361</v>
      </c>
      <c r="B299" s="83">
        <v>17</v>
      </c>
      <c r="C299" s="37">
        <v>67</v>
      </c>
      <c r="D299" s="83">
        <v>98</v>
      </c>
      <c r="E299" s="202">
        <f t="shared" si="13"/>
        <v>0.462686567164179</v>
      </c>
    </row>
    <row r="300" s="260" customFormat="1" ht="20" customHeight="1" spans="1:5">
      <c r="A300" s="101" t="s">
        <v>362</v>
      </c>
      <c r="B300" s="162">
        <f>SUM(B301:B302)</f>
        <v>26</v>
      </c>
      <c r="C300" s="162">
        <f>SUM(C301:C302)</f>
        <v>89</v>
      </c>
      <c r="D300" s="162">
        <f>SUM(D301:D302)</f>
        <v>62</v>
      </c>
      <c r="E300" s="203">
        <f t="shared" ref="E300:E324" si="14">(D300-C300)/C300</f>
        <v>-0.303370786516854</v>
      </c>
    </row>
    <row r="301" s="21" customFormat="1" ht="20" customHeight="1" spans="1:5">
      <c r="A301" s="104" t="s">
        <v>363</v>
      </c>
      <c r="B301" s="37">
        <v>3</v>
      </c>
      <c r="C301" s="37">
        <v>70</v>
      </c>
      <c r="D301" s="37">
        <v>1</v>
      </c>
      <c r="E301" s="202">
        <f t="shared" si="14"/>
        <v>-0.985714285714286</v>
      </c>
    </row>
    <row r="302" s="252" customFormat="1" ht="20" customHeight="1" spans="1:5">
      <c r="A302" s="104" t="s">
        <v>364</v>
      </c>
      <c r="B302" s="83">
        <v>23</v>
      </c>
      <c r="C302" s="37">
        <v>19</v>
      </c>
      <c r="D302" s="83">
        <v>61</v>
      </c>
      <c r="E302" s="202">
        <f t="shared" si="14"/>
        <v>2.21052631578947</v>
      </c>
    </row>
    <row r="303" s="260" customFormat="1" ht="20" customHeight="1" spans="1:5">
      <c r="A303" s="101" t="s">
        <v>365</v>
      </c>
      <c r="B303" s="102">
        <f>SUM(B304:B307)</f>
        <v>7202</v>
      </c>
      <c r="C303" s="102">
        <f>SUM(C304:C307)</f>
        <v>6930</v>
      </c>
      <c r="D303" s="102">
        <f>SUM(D304:D307)</f>
        <v>9518</v>
      </c>
      <c r="E303" s="203">
        <f t="shared" si="14"/>
        <v>0.373448773448773</v>
      </c>
    </row>
    <row r="304" s="252" customFormat="1" ht="20" customHeight="1" spans="1:5">
      <c r="A304" s="104" t="s">
        <v>366</v>
      </c>
      <c r="B304" s="83">
        <v>833</v>
      </c>
      <c r="C304" s="37">
        <v>778</v>
      </c>
      <c r="D304" s="83">
        <v>837</v>
      </c>
      <c r="E304" s="202">
        <f t="shared" si="14"/>
        <v>0.0758354755784062</v>
      </c>
    </row>
    <row r="305" s="21" customFormat="1" ht="20" customHeight="1" spans="1:5">
      <c r="A305" s="104" t="s">
        <v>367</v>
      </c>
      <c r="B305" s="37">
        <v>1827</v>
      </c>
      <c r="C305" s="37">
        <v>1677</v>
      </c>
      <c r="D305" s="37">
        <v>1696</v>
      </c>
      <c r="E305" s="202">
        <f t="shared" si="14"/>
        <v>0.011329755515802</v>
      </c>
    </row>
    <row r="306" s="252" customFormat="1" ht="20" customHeight="1" spans="1:5">
      <c r="A306" s="104" t="s">
        <v>368</v>
      </c>
      <c r="B306" s="83">
        <v>4542</v>
      </c>
      <c r="C306" s="37">
        <v>4253</v>
      </c>
      <c r="D306" s="83">
        <v>6685</v>
      </c>
      <c r="E306" s="202">
        <f t="shared" si="14"/>
        <v>0.571831648248295</v>
      </c>
    </row>
    <row r="307" s="21" customFormat="1" ht="20" customHeight="1" spans="1:5">
      <c r="A307" s="104" t="s">
        <v>369</v>
      </c>
      <c r="B307" s="37">
        <v>0</v>
      </c>
      <c r="C307" s="37">
        <v>222</v>
      </c>
      <c r="D307" s="37">
        <v>300</v>
      </c>
      <c r="E307" s="202">
        <f t="shared" si="14"/>
        <v>0.351351351351351</v>
      </c>
    </row>
    <row r="308" s="21" customFormat="1" ht="20" customHeight="1" spans="1:5">
      <c r="A308" s="101" t="s">
        <v>370</v>
      </c>
      <c r="B308" s="102">
        <f>SUM(B309)</f>
        <v>252</v>
      </c>
      <c r="C308" s="102">
        <f>SUM(C309)</f>
        <v>207</v>
      </c>
      <c r="D308" s="102">
        <f>SUM(D309)</f>
        <v>250</v>
      </c>
      <c r="E308" s="203">
        <f t="shared" si="14"/>
        <v>0.207729468599034</v>
      </c>
    </row>
    <row r="309" s="166" customFormat="1" ht="20" customHeight="1" spans="1:5">
      <c r="A309" s="104" t="s">
        <v>371</v>
      </c>
      <c r="B309" s="83">
        <v>252</v>
      </c>
      <c r="C309" s="37">
        <v>207</v>
      </c>
      <c r="D309" s="83">
        <v>250</v>
      </c>
      <c r="E309" s="202">
        <f t="shared" si="14"/>
        <v>0.207729468599034</v>
      </c>
    </row>
    <row r="310" s="260" customFormat="1" ht="20" customHeight="1" spans="1:5">
      <c r="A310" s="101" t="s">
        <v>372</v>
      </c>
      <c r="B310" s="162">
        <f>SUM(B311)</f>
        <v>9</v>
      </c>
      <c r="C310" s="162">
        <f>SUM(C311)</f>
        <v>2</v>
      </c>
      <c r="D310" s="162">
        <f>SUM(D311)</f>
        <v>7</v>
      </c>
      <c r="E310" s="203">
        <f t="shared" si="14"/>
        <v>2.5</v>
      </c>
    </row>
    <row r="311" s="21" customFormat="1" ht="20" customHeight="1" spans="1:5">
      <c r="A311" s="104" t="s">
        <v>373</v>
      </c>
      <c r="B311" s="37">
        <v>9</v>
      </c>
      <c r="C311" s="37">
        <v>2</v>
      </c>
      <c r="D311" s="37">
        <v>7</v>
      </c>
      <c r="E311" s="202">
        <f t="shared" si="14"/>
        <v>2.5</v>
      </c>
    </row>
    <row r="312" s="260" customFormat="1" ht="20" customHeight="1" spans="1:5">
      <c r="A312" s="101" t="s">
        <v>374</v>
      </c>
      <c r="B312" s="162">
        <f>SUM(B313:B316)</f>
        <v>198</v>
      </c>
      <c r="C312" s="162">
        <f>SUM(C313:C316)</f>
        <v>208</v>
      </c>
      <c r="D312" s="162">
        <f>SUM(D313:D316)</f>
        <v>172</v>
      </c>
      <c r="E312" s="203">
        <f t="shared" si="14"/>
        <v>-0.173076923076923</v>
      </c>
    </row>
    <row r="313" s="21" customFormat="1" ht="20" customHeight="1" spans="1:5">
      <c r="A313" s="104" t="s">
        <v>131</v>
      </c>
      <c r="B313" s="37">
        <v>106</v>
      </c>
      <c r="C313" s="37">
        <v>92</v>
      </c>
      <c r="D313" s="37">
        <v>80</v>
      </c>
      <c r="E313" s="202">
        <f t="shared" si="14"/>
        <v>-0.130434782608696</v>
      </c>
    </row>
    <row r="314" s="166" customFormat="1" ht="20" customHeight="1" spans="1:5">
      <c r="A314" s="104" t="s">
        <v>375</v>
      </c>
      <c r="B314" s="83">
        <v>4</v>
      </c>
      <c r="C314" s="37">
        <v>4</v>
      </c>
      <c r="D314" s="83"/>
      <c r="E314" s="202">
        <f t="shared" si="14"/>
        <v>-1</v>
      </c>
    </row>
    <row r="315" s="166" customFormat="1" ht="20" customHeight="1" spans="1:5">
      <c r="A315" s="104" t="s">
        <v>376</v>
      </c>
      <c r="B315" s="83">
        <v>14</v>
      </c>
      <c r="C315" s="37">
        <v>13</v>
      </c>
      <c r="D315" s="83"/>
      <c r="E315" s="202"/>
    </row>
    <row r="316" s="166" customFormat="1" ht="20" customHeight="1" spans="1:5">
      <c r="A316" s="104" t="s">
        <v>377</v>
      </c>
      <c r="B316" s="83">
        <v>74</v>
      </c>
      <c r="C316" s="37">
        <v>99</v>
      </c>
      <c r="D316" s="83">
        <v>92</v>
      </c>
      <c r="E316" s="202">
        <f>(D316-C316)/C316</f>
        <v>-0.0707070707070707</v>
      </c>
    </row>
    <row r="317" s="21" customFormat="1" ht="20" customHeight="1" spans="1:5">
      <c r="A317" s="101" t="s">
        <v>378</v>
      </c>
      <c r="B317" s="162">
        <f>SUM(B318)</f>
        <v>4</v>
      </c>
      <c r="C317" s="162">
        <f>SUM(C318)</f>
        <v>34</v>
      </c>
      <c r="D317" s="162">
        <f>SUM(D318)</f>
        <v>1</v>
      </c>
      <c r="E317" s="203">
        <f t="shared" ref="E317:E337" si="15">(D317-C317)/C317</f>
        <v>-0.970588235294118</v>
      </c>
    </row>
    <row r="318" s="252" customFormat="1" ht="20" customHeight="1" spans="1:5">
      <c r="A318" s="104" t="s">
        <v>379</v>
      </c>
      <c r="B318" s="83">
        <v>4</v>
      </c>
      <c r="C318" s="37">
        <v>34</v>
      </c>
      <c r="D318" s="83">
        <v>1</v>
      </c>
      <c r="E318" s="202">
        <f t="shared" si="15"/>
        <v>-0.970588235294118</v>
      </c>
    </row>
    <row r="319" s="260" customFormat="1" ht="20" customHeight="1" spans="1:5">
      <c r="A319" s="101" t="s">
        <v>380</v>
      </c>
      <c r="B319" s="162">
        <f>SUM(B320)</f>
        <v>1551</v>
      </c>
      <c r="C319" s="162">
        <f>SUM(C320)</f>
        <v>1703</v>
      </c>
      <c r="D319" s="162">
        <f>SUM(D320)</f>
        <v>617</v>
      </c>
      <c r="E319" s="203">
        <f t="shared" si="15"/>
        <v>-0.637698179682913</v>
      </c>
    </row>
    <row r="320" s="166" customFormat="1" ht="20" customHeight="1" spans="1:5">
      <c r="A320" s="104" t="s">
        <v>380</v>
      </c>
      <c r="B320" s="83">
        <v>1551</v>
      </c>
      <c r="C320" s="37">
        <v>1703</v>
      </c>
      <c r="D320" s="83">
        <v>617</v>
      </c>
      <c r="E320" s="202">
        <f t="shared" si="15"/>
        <v>-0.637698179682913</v>
      </c>
    </row>
    <row r="321" s="61" customFormat="1" ht="20" customHeight="1" spans="1:5">
      <c r="A321" s="105" t="s">
        <v>381</v>
      </c>
      <c r="B321" s="102">
        <f>B322+B331+B336+B339+B326</f>
        <v>3135</v>
      </c>
      <c r="C321" s="102">
        <f>C322+C331+C336+C339+C326</f>
        <v>4056</v>
      </c>
      <c r="D321" s="102">
        <f>D322+D331+D336+D339+D326</f>
        <v>6076</v>
      </c>
      <c r="E321" s="203">
        <f t="shared" si="15"/>
        <v>0.498027613412229</v>
      </c>
    </row>
    <row r="322" s="21" customFormat="1" ht="20" customHeight="1" spans="1:5">
      <c r="A322" s="101" t="s">
        <v>382</v>
      </c>
      <c r="B322" s="162">
        <f>SUM(B323:B325)</f>
        <v>184</v>
      </c>
      <c r="C322" s="162">
        <f>SUM(C323:C325)</f>
        <v>169</v>
      </c>
      <c r="D322" s="162">
        <f>SUM(D323:D325)</f>
        <v>517</v>
      </c>
      <c r="E322" s="203">
        <f t="shared" si="15"/>
        <v>2.05917159763314</v>
      </c>
    </row>
    <row r="323" s="166" customFormat="1" ht="20" customHeight="1" spans="1:5">
      <c r="A323" s="104" t="s">
        <v>131</v>
      </c>
      <c r="B323" s="83">
        <v>145</v>
      </c>
      <c r="C323" s="37">
        <v>142</v>
      </c>
      <c r="D323" s="83">
        <v>144</v>
      </c>
      <c r="E323" s="202">
        <f t="shared" si="15"/>
        <v>0.0140845070422535</v>
      </c>
    </row>
    <row r="324" s="252" customFormat="1" ht="20" customHeight="1" spans="1:5">
      <c r="A324" s="104" t="s">
        <v>383</v>
      </c>
      <c r="B324" s="83">
        <v>30</v>
      </c>
      <c r="C324" s="37">
        <v>15</v>
      </c>
      <c r="D324" s="83">
        <v>30</v>
      </c>
      <c r="E324" s="202">
        <f t="shared" si="15"/>
        <v>1</v>
      </c>
    </row>
    <row r="325" s="252" customFormat="1" ht="20" customHeight="1" spans="1:5">
      <c r="A325" s="104" t="s">
        <v>384</v>
      </c>
      <c r="B325" s="83">
        <v>9</v>
      </c>
      <c r="C325" s="37">
        <v>12</v>
      </c>
      <c r="D325" s="83">
        <v>343</v>
      </c>
      <c r="E325" s="202">
        <f t="shared" si="15"/>
        <v>27.5833333333333</v>
      </c>
    </row>
    <row r="326" s="21" customFormat="1" ht="20" customHeight="1" spans="1:5">
      <c r="A326" s="101" t="s">
        <v>385</v>
      </c>
      <c r="B326" s="102">
        <f>SUM(B327:B330)</f>
        <v>61</v>
      </c>
      <c r="C326" s="102">
        <f>SUM(C327:C330)</f>
        <v>1433</v>
      </c>
      <c r="D326" s="102">
        <f>SUM(D327:D330)</f>
        <v>1389</v>
      </c>
      <c r="E326" s="271">
        <f t="shared" si="15"/>
        <v>-0.0307048150732729</v>
      </c>
    </row>
    <row r="327" s="252" customFormat="1" ht="20" customHeight="1" spans="1:5">
      <c r="A327" s="104" t="s">
        <v>386</v>
      </c>
      <c r="B327" s="83">
        <v>0</v>
      </c>
      <c r="C327" s="37"/>
      <c r="D327" s="83"/>
      <c r="E327" s="202"/>
    </row>
    <row r="328" s="21" customFormat="1" ht="20" customHeight="1" spans="1:5">
      <c r="A328" s="104" t="s">
        <v>387</v>
      </c>
      <c r="B328" s="37">
        <v>61</v>
      </c>
      <c r="C328" s="37">
        <v>1433</v>
      </c>
      <c r="D328" s="37">
        <v>1013</v>
      </c>
      <c r="E328" s="202">
        <f t="shared" si="15"/>
        <v>-0.293091416608514</v>
      </c>
    </row>
    <row r="329" s="21" customFormat="1" ht="20" customHeight="1" spans="1:5">
      <c r="A329" s="104" t="s">
        <v>388</v>
      </c>
      <c r="B329" s="37"/>
      <c r="C329" s="37"/>
      <c r="D329" s="37">
        <v>26</v>
      </c>
      <c r="E329" s="202"/>
    </row>
    <row r="330" s="21" customFormat="1" ht="20" customHeight="1" spans="1:5">
      <c r="A330" s="104" t="s">
        <v>389</v>
      </c>
      <c r="B330" s="37">
        <v>0</v>
      </c>
      <c r="C330" s="37"/>
      <c r="D330" s="37">
        <v>350</v>
      </c>
      <c r="E330" s="202"/>
    </row>
    <row r="331" s="21" customFormat="1" ht="20" customHeight="1" spans="1:5">
      <c r="A331" s="101" t="s">
        <v>390</v>
      </c>
      <c r="B331" s="162">
        <f>SUM(B332:B335)</f>
        <v>1098</v>
      </c>
      <c r="C331" s="162">
        <f>SUM(C332:C335)</f>
        <v>750</v>
      </c>
      <c r="D331" s="162">
        <f>SUM(D332:D335)</f>
        <v>725</v>
      </c>
      <c r="E331" s="203">
        <f t="shared" si="15"/>
        <v>-0.0333333333333333</v>
      </c>
    </row>
    <row r="332" s="21" customFormat="1" ht="20" customHeight="1" spans="1:5">
      <c r="A332" s="104" t="s">
        <v>391</v>
      </c>
      <c r="B332" s="83">
        <v>1084</v>
      </c>
      <c r="C332" s="37">
        <v>750</v>
      </c>
      <c r="D332" s="83">
        <v>394</v>
      </c>
      <c r="E332" s="202">
        <f t="shared" si="15"/>
        <v>-0.474666666666667</v>
      </c>
    </row>
    <row r="333" s="166" customFormat="1" ht="20" customHeight="1" spans="1:5">
      <c r="A333" s="104" t="s">
        <v>392</v>
      </c>
      <c r="B333" s="83">
        <v>14</v>
      </c>
      <c r="C333" s="37"/>
      <c r="D333" s="83">
        <v>14</v>
      </c>
      <c r="E333" s="202"/>
    </row>
    <row r="334" s="260" customFormat="1" ht="20" customHeight="1" spans="1:5">
      <c r="A334" s="104" t="s">
        <v>393</v>
      </c>
      <c r="B334" s="83"/>
      <c r="C334" s="37"/>
      <c r="D334" s="83">
        <v>93</v>
      </c>
      <c r="E334" s="202"/>
    </row>
    <row r="335" s="260" customFormat="1" ht="20" customHeight="1" spans="1:5">
      <c r="A335" s="104" t="s">
        <v>394</v>
      </c>
      <c r="B335" s="83"/>
      <c r="C335" s="37"/>
      <c r="D335" s="83">
        <v>224</v>
      </c>
      <c r="E335" s="202"/>
    </row>
    <row r="336" s="260" customFormat="1" ht="20" customHeight="1" spans="1:5">
      <c r="A336" s="101" t="s">
        <v>395</v>
      </c>
      <c r="B336" s="162">
        <f>SUM(B337:B338)</f>
        <v>1682</v>
      </c>
      <c r="C336" s="162">
        <f>SUM(C337:C338)</f>
        <v>1485</v>
      </c>
      <c r="D336" s="162">
        <f>SUM(D337:D338)</f>
        <v>2641</v>
      </c>
      <c r="E336" s="203">
        <f t="shared" si="15"/>
        <v>0.778451178451179</v>
      </c>
    </row>
    <row r="337" s="252" customFormat="1" ht="20" customHeight="1" spans="1:5">
      <c r="A337" s="104" t="s">
        <v>396</v>
      </c>
      <c r="B337" s="83">
        <v>1682</v>
      </c>
      <c r="C337" s="37">
        <v>1474</v>
      </c>
      <c r="D337" s="83">
        <v>2598</v>
      </c>
      <c r="E337" s="202">
        <f t="shared" si="15"/>
        <v>0.762550881953867</v>
      </c>
    </row>
    <row r="338" s="21" customFormat="1" ht="20" customHeight="1" spans="1:5">
      <c r="A338" s="104" t="s">
        <v>397</v>
      </c>
      <c r="B338" s="37"/>
      <c r="C338" s="37">
        <v>11</v>
      </c>
      <c r="D338" s="37">
        <v>43</v>
      </c>
      <c r="E338" s="202"/>
    </row>
    <row r="339" s="21" customFormat="1" ht="20" customHeight="1" spans="1:5">
      <c r="A339" s="101" t="s">
        <v>398</v>
      </c>
      <c r="B339" s="102">
        <f>SUM(B340)</f>
        <v>110</v>
      </c>
      <c r="C339" s="102">
        <f>SUM(C340)</f>
        <v>219</v>
      </c>
      <c r="D339" s="102">
        <f>SUM(D340)</f>
        <v>804</v>
      </c>
      <c r="E339" s="203">
        <f t="shared" ref="E339:E346" si="16">(D339-C339)/C339</f>
        <v>2.67123287671233</v>
      </c>
    </row>
    <row r="340" s="252" customFormat="1" ht="20" customHeight="1" spans="1:5">
      <c r="A340" s="104" t="s">
        <v>398</v>
      </c>
      <c r="B340" s="83">
        <v>110</v>
      </c>
      <c r="C340" s="37">
        <v>219</v>
      </c>
      <c r="D340" s="83">
        <v>804</v>
      </c>
      <c r="E340" s="202">
        <f t="shared" si="16"/>
        <v>2.67123287671233</v>
      </c>
    </row>
    <row r="341" s="61" customFormat="1" ht="20" customHeight="1" spans="1:5">
      <c r="A341" s="105" t="s">
        <v>399</v>
      </c>
      <c r="B341" s="102">
        <f>B342+B346+B349+B351+B353</f>
        <v>9940</v>
      </c>
      <c r="C341" s="102">
        <f>C342+C346+C349+C351+C353</f>
        <v>25503</v>
      </c>
      <c r="D341" s="102">
        <f>D342+D346+D349+D351+D353</f>
        <v>35303</v>
      </c>
      <c r="E341" s="203">
        <f t="shared" si="16"/>
        <v>0.384268517429322</v>
      </c>
    </row>
    <row r="342" s="260" customFormat="1" ht="20" customHeight="1" spans="1:5">
      <c r="A342" s="101" t="s">
        <v>400</v>
      </c>
      <c r="B342" s="162">
        <f>SUM(B343:B345)</f>
        <v>1072</v>
      </c>
      <c r="C342" s="162">
        <f>SUM(C343:C345)</f>
        <v>1526</v>
      </c>
      <c r="D342" s="162">
        <f>SUM(D343:D345)</f>
        <v>1644</v>
      </c>
      <c r="E342" s="203">
        <f t="shared" si="16"/>
        <v>0.0773263433813893</v>
      </c>
    </row>
    <row r="343" s="21" customFormat="1" ht="20" customHeight="1" spans="1:5">
      <c r="A343" s="104" t="s">
        <v>131</v>
      </c>
      <c r="B343" s="37">
        <v>138</v>
      </c>
      <c r="C343" s="37">
        <v>133</v>
      </c>
      <c r="D343" s="37">
        <v>167</v>
      </c>
      <c r="E343" s="202">
        <f t="shared" si="16"/>
        <v>0.255639097744361</v>
      </c>
    </row>
    <row r="344" s="252" customFormat="1" ht="20" customHeight="1" spans="1:5">
      <c r="A344" s="104" t="s">
        <v>401</v>
      </c>
      <c r="B344" s="83">
        <v>541</v>
      </c>
      <c r="C344" s="37">
        <v>496</v>
      </c>
      <c r="D344" s="83">
        <v>1162</v>
      </c>
      <c r="E344" s="202">
        <f t="shared" si="16"/>
        <v>1.34274193548387</v>
      </c>
    </row>
    <row r="345" s="21" customFormat="1" ht="20" customHeight="1" spans="1:5">
      <c r="A345" s="104" t="s">
        <v>402</v>
      </c>
      <c r="B345" s="37">
        <v>393</v>
      </c>
      <c r="C345" s="37">
        <v>897</v>
      </c>
      <c r="D345" s="37">
        <v>315</v>
      </c>
      <c r="E345" s="202">
        <f t="shared" si="16"/>
        <v>-0.648829431438127</v>
      </c>
    </row>
    <row r="346" s="21" customFormat="1" ht="20" customHeight="1" spans="1:5">
      <c r="A346" s="101" t="s">
        <v>403</v>
      </c>
      <c r="B346" s="102">
        <f>SUM(B347:B348)</f>
        <v>1879</v>
      </c>
      <c r="C346" s="102">
        <f>SUM(C347:C348)</f>
        <v>11459</v>
      </c>
      <c r="D346" s="102">
        <f>SUM(D347:D348)</f>
        <v>19745</v>
      </c>
      <c r="E346" s="203">
        <f t="shared" si="16"/>
        <v>0.723099746923815</v>
      </c>
    </row>
    <row r="347" s="166" customFormat="1" ht="20" customHeight="1" spans="1:5">
      <c r="A347" s="104" t="s">
        <v>404</v>
      </c>
      <c r="B347" s="37">
        <v>600</v>
      </c>
      <c r="C347" s="37">
        <v>9669</v>
      </c>
      <c r="D347" s="37">
        <v>19105</v>
      </c>
      <c r="E347" s="203"/>
    </row>
    <row r="348" s="166" customFormat="1" ht="20" customHeight="1" spans="1:5">
      <c r="A348" s="104" t="s">
        <v>405</v>
      </c>
      <c r="B348" s="83">
        <v>1279</v>
      </c>
      <c r="C348" s="37">
        <v>1790</v>
      </c>
      <c r="D348" s="83">
        <v>640</v>
      </c>
      <c r="E348" s="202">
        <f t="shared" ref="E348:E360" si="17">(D348-C348)/C348</f>
        <v>-0.642458100558659</v>
      </c>
    </row>
    <row r="349" s="21" customFormat="1" ht="20" customHeight="1" spans="1:5">
      <c r="A349" s="101" t="s">
        <v>406</v>
      </c>
      <c r="B349" s="162">
        <f>SUM(B350)</f>
        <v>4336</v>
      </c>
      <c r="C349" s="162">
        <f>SUM(C350)</f>
        <v>3913</v>
      </c>
      <c r="D349" s="162">
        <f>SUM(D350)</f>
        <v>2801</v>
      </c>
      <c r="E349" s="203">
        <f t="shared" si="17"/>
        <v>-0.284180935343726</v>
      </c>
    </row>
    <row r="350" s="252" customFormat="1" ht="20" customHeight="1" spans="1:5">
      <c r="A350" s="104" t="s">
        <v>406</v>
      </c>
      <c r="B350" s="83">
        <v>4336</v>
      </c>
      <c r="C350" s="37">
        <v>3913</v>
      </c>
      <c r="D350" s="83">
        <v>2801</v>
      </c>
      <c r="E350" s="202">
        <f t="shared" si="17"/>
        <v>-0.284180935343726</v>
      </c>
    </row>
    <row r="351" s="260" customFormat="1" ht="20" customHeight="1" spans="1:5">
      <c r="A351" s="101" t="s">
        <v>407</v>
      </c>
      <c r="B351" s="162">
        <f>SUM(B352)</f>
        <v>88</v>
      </c>
      <c r="C351" s="162">
        <f>SUM(C352)</f>
        <v>88</v>
      </c>
      <c r="D351" s="162">
        <f>SUM(D352)</f>
        <v>101</v>
      </c>
      <c r="E351" s="203">
        <f t="shared" si="17"/>
        <v>0.147727272727273</v>
      </c>
    </row>
    <row r="352" s="252" customFormat="1" ht="20" customHeight="1" spans="1:5">
      <c r="A352" s="104" t="s">
        <v>407</v>
      </c>
      <c r="B352" s="83">
        <v>88</v>
      </c>
      <c r="C352" s="37">
        <v>88</v>
      </c>
      <c r="D352" s="83">
        <v>101</v>
      </c>
      <c r="E352" s="202">
        <f t="shared" si="17"/>
        <v>0.147727272727273</v>
      </c>
    </row>
    <row r="353" s="260" customFormat="1" ht="20" customHeight="1" spans="1:5">
      <c r="A353" s="101" t="s">
        <v>408</v>
      </c>
      <c r="B353" s="162">
        <f>SUM(B354)</f>
        <v>2565</v>
      </c>
      <c r="C353" s="162">
        <f>SUM(C354)</f>
        <v>8517</v>
      </c>
      <c r="D353" s="162">
        <f>SUM(D354)</f>
        <v>11012</v>
      </c>
      <c r="E353" s="203">
        <f t="shared" si="17"/>
        <v>0.292943524715275</v>
      </c>
    </row>
    <row r="354" s="252" customFormat="1" ht="20" customHeight="1" spans="1:5">
      <c r="A354" s="104" t="s">
        <v>408</v>
      </c>
      <c r="B354" s="83">
        <v>2565</v>
      </c>
      <c r="C354" s="37">
        <v>8517</v>
      </c>
      <c r="D354" s="83">
        <v>11012</v>
      </c>
      <c r="E354" s="202">
        <f t="shared" si="17"/>
        <v>0.292943524715275</v>
      </c>
    </row>
    <row r="355" s="261" customFormat="1" ht="20" customHeight="1" spans="1:5">
      <c r="A355" s="105" t="s">
        <v>409</v>
      </c>
      <c r="B355" s="162">
        <f>B356+B369+B373+B387+B391+B394+B397+B399</f>
        <v>38211</v>
      </c>
      <c r="C355" s="162">
        <f>C356+C369+C373+C387+C391+C394+C397+C399</f>
        <v>56749</v>
      </c>
      <c r="D355" s="162">
        <f>D356+D369+D373+D387+D391+D394+D397+D399</f>
        <v>43102</v>
      </c>
      <c r="E355" s="203">
        <f t="shared" si="17"/>
        <v>-0.240480008458299</v>
      </c>
    </row>
    <row r="356" s="260" customFormat="1" ht="20" customHeight="1" spans="1:5">
      <c r="A356" s="101" t="s">
        <v>410</v>
      </c>
      <c r="B356" s="162">
        <f>SUM(B357:B368)</f>
        <v>10318</v>
      </c>
      <c r="C356" s="162">
        <f>SUM(C357:C368)</f>
        <v>10956</v>
      </c>
      <c r="D356" s="162">
        <f>SUM(D357:D368)</f>
        <v>9431</v>
      </c>
      <c r="E356" s="203">
        <f t="shared" si="17"/>
        <v>-0.139193136181088</v>
      </c>
    </row>
    <row r="357" s="21" customFormat="1" ht="20" customHeight="1" spans="1:5">
      <c r="A357" s="104" t="s">
        <v>131</v>
      </c>
      <c r="B357" s="37">
        <v>129</v>
      </c>
      <c r="C357" s="37">
        <v>83</v>
      </c>
      <c r="D357" s="37"/>
      <c r="E357" s="202">
        <f t="shared" si="17"/>
        <v>-1</v>
      </c>
    </row>
    <row r="358" s="252" customFormat="1" ht="20" customHeight="1" spans="1:5">
      <c r="A358" s="104" t="s">
        <v>142</v>
      </c>
      <c r="B358" s="83">
        <v>3</v>
      </c>
      <c r="C358" s="37">
        <v>1</v>
      </c>
      <c r="D358" s="83"/>
      <c r="E358" s="202"/>
    </row>
    <row r="359" s="252" customFormat="1" ht="20" customHeight="1" spans="1:5">
      <c r="A359" s="104" t="s">
        <v>145</v>
      </c>
      <c r="B359" s="83">
        <v>1884</v>
      </c>
      <c r="C359" s="37">
        <v>1728</v>
      </c>
      <c r="D359" s="83">
        <v>1525</v>
      </c>
      <c r="E359" s="202">
        <f>(D359-C359)/C359</f>
        <v>-0.117476851851852</v>
      </c>
    </row>
    <row r="360" s="252" customFormat="1" ht="20" customHeight="1" spans="1:5">
      <c r="A360" s="104" t="s">
        <v>411</v>
      </c>
      <c r="B360" s="83">
        <v>62</v>
      </c>
      <c r="C360" s="37">
        <v>79</v>
      </c>
      <c r="D360" s="83"/>
      <c r="E360" s="202">
        <f>(D360-C360)/C360</f>
        <v>-1</v>
      </c>
    </row>
    <row r="361" s="252" customFormat="1" ht="20" customHeight="1" spans="1:5">
      <c r="A361" s="104" t="s">
        <v>412</v>
      </c>
      <c r="B361" s="83">
        <v>17</v>
      </c>
      <c r="C361" s="37">
        <v>1381</v>
      </c>
      <c r="D361" s="83">
        <v>29</v>
      </c>
      <c r="E361" s="202">
        <f>(D361-C361)/C361</f>
        <v>-0.979000724112962</v>
      </c>
    </row>
    <row r="362" s="252" customFormat="1" ht="20" customHeight="1" spans="1:5">
      <c r="A362" s="104" t="s">
        <v>413</v>
      </c>
      <c r="B362" s="83"/>
      <c r="C362" s="37"/>
      <c r="D362" s="83">
        <v>795</v>
      </c>
      <c r="E362" s="202"/>
    </row>
    <row r="363" s="252" customFormat="1" ht="20" customHeight="1" spans="1:5">
      <c r="A363" s="104" t="s">
        <v>414</v>
      </c>
      <c r="B363" s="83">
        <v>2075</v>
      </c>
      <c r="C363" s="37">
        <v>6</v>
      </c>
      <c r="D363" s="83">
        <v>1587</v>
      </c>
      <c r="E363" s="202">
        <f>(D363-C363)/C363</f>
        <v>263.5</v>
      </c>
    </row>
    <row r="364" s="252" customFormat="1" ht="20" customHeight="1" spans="1:5">
      <c r="A364" s="104" t="s">
        <v>415</v>
      </c>
      <c r="B364" s="83"/>
      <c r="C364" s="37"/>
      <c r="D364" s="83">
        <v>4</v>
      </c>
      <c r="E364" s="202"/>
    </row>
    <row r="365" s="252" customFormat="1" ht="20" customHeight="1" spans="1:5">
      <c r="A365" s="104" t="s">
        <v>416</v>
      </c>
      <c r="B365" s="83">
        <v>261</v>
      </c>
      <c r="C365" s="37">
        <v>570</v>
      </c>
      <c r="D365" s="83">
        <v>16</v>
      </c>
      <c r="E365" s="202">
        <f t="shared" ref="E365:E384" si="18">(D365-C365)/C365</f>
        <v>-0.971929824561404</v>
      </c>
    </row>
    <row r="366" s="21" customFormat="1" ht="20" customHeight="1" spans="1:5">
      <c r="A366" s="104" t="s">
        <v>417</v>
      </c>
      <c r="B366" s="37">
        <v>831</v>
      </c>
      <c r="C366" s="37">
        <v>3296</v>
      </c>
      <c r="D366" s="37">
        <v>3395</v>
      </c>
      <c r="E366" s="202">
        <f t="shared" si="18"/>
        <v>0.0300364077669903</v>
      </c>
    </row>
    <row r="367" s="252" customFormat="1" ht="20" customHeight="1" spans="1:5">
      <c r="A367" s="104" t="s">
        <v>418</v>
      </c>
      <c r="B367" s="83">
        <v>3550</v>
      </c>
      <c r="C367" s="37">
        <v>2939</v>
      </c>
      <c r="D367" s="83">
        <v>661</v>
      </c>
      <c r="E367" s="202">
        <f t="shared" si="18"/>
        <v>-0.775093569241239</v>
      </c>
    </row>
    <row r="368" s="252" customFormat="1" ht="20" customHeight="1" spans="1:5">
      <c r="A368" s="104" t="s">
        <v>419</v>
      </c>
      <c r="B368" s="83">
        <v>1506</v>
      </c>
      <c r="C368" s="37">
        <v>873</v>
      </c>
      <c r="D368" s="83">
        <v>1419</v>
      </c>
      <c r="E368" s="202">
        <f t="shared" si="18"/>
        <v>0.625429553264605</v>
      </c>
    </row>
    <row r="369" s="260" customFormat="1" ht="20" customHeight="1" spans="1:5">
      <c r="A369" s="101" t="s">
        <v>420</v>
      </c>
      <c r="B369" s="162">
        <f>SUM(B370:B372)</f>
        <v>1574</v>
      </c>
      <c r="C369" s="162">
        <f>SUM(C370:C372)</f>
        <v>990</v>
      </c>
      <c r="D369" s="162">
        <f>SUM(D370:D372)</f>
        <v>1470</v>
      </c>
      <c r="E369" s="203">
        <f t="shared" si="18"/>
        <v>0.484848484848485</v>
      </c>
    </row>
    <row r="370" s="252" customFormat="1" ht="20" customHeight="1" spans="1:5">
      <c r="A370" s="104" t="s">
        <v>421</v>
      </c>
      <c r="B370" s="83">
        <v>0</v>
      </c>
      <c r="C370" s="37"/>
      <c r="D370" s="83">
        <v>324</v>
      </c>
      <c r="E370" s="202"/>
    </row>
    <row r="371" s="252" customFormat="1" ht="20" customHeight="1" spans="1:5">
      <c r="A371" s="104" t="s">
        <v>422</v>
      </c>
      <c r="B371" s="83">
        <v>294</v>
      </c>
      <c r="C371" s="37">
        <v>293</v>
      </c>
      <c r="D371" s="83">
        <v>294</v>
      </c>
      <c r="E371" s="202">
        <f t="shared" si="18"/>
        <v>0.00341296928327645</v>
      </c>
    </row>
    <row r="372" s="252" customFormat="1" ht="20" customHeight="1" spans="1:5">
      <c r="A372" s="104" t="s">
        <v>423</v>
      </c>
      <c r="B372" s="83">
        <v>1280</v>
      </c>
      <c r="C372" s="37">
        <v>697</v>
      </c>
      <c r="D372" s="83">
        <v>852</v>
      </c>
      <c r="E372" s="202">
        <f t="shared" si="18"/>
        <v>0.222381635581062</v>
      </c>
    </row>
    <row r="373" s="260" customFormat="1" ht="20" customHeight="1" spans="1:5">
      <c r="A373" s="101" t="s">
        <v>424</v>
      </c>
      <c r="B373" s="162">
        <f>SUM(B374:B386)</f>
        <v>3430</v>
      </c>
      <c r="C373" s="162">
        <f>SUM(C374:C386)</f>
        <v>18203</v>
      </c>
      <c r="D373" s="162">
        <f>SUM(D374:D386)</f>
        <v>12109</v>
      </c>
      <c r="E373" s="203">
        <f t="shared" si="18"/>
        <v>-0.33477998132176</v>
      </c>
    </row>
    <row r="374" s="166" customFormat="1" ht="20" customHeight="1" spans="1:5">
      <c r="A374" s="104" t="s">
        <v>131</v>
      </c>
      <c r="B374" s="83">
        <v>163</v>
      </c>
      <c r="C374" s="37">
        <v>153</v>
      </c>
      <c r="D374" s="83">
        <v>160</v>
      </c>
      <c r="E374" s="202">
        <f t="shared" si="18"/>
        <v>0.0457516339869281</v>
      </c>
    </row>
    <row r="375" s="21" customFormat="1" ht="20" customHeight="1" spans="1:5">
      <c r="A375" s="104" t="s">
        <v>425</v>
      </c>
      <c r="B375" s="37">
        <v>20</v>
      </c>
      <c r="C375" s="37">
        <v>10053</v>
      </c>
      <c r="D375" s="37">
        <v>4111</v>
      </c>
      <c r="E375" s="202">
        <f t="shared" si="18"/>
        <v>-0.591067343081667</v>
      </c>
    </row>
    <row r="376" s="252" customFormat="1" ht="20" customHeight="1" spans="1:5">
      <c r="A376" s="104" t="s">
        <v>426</v>
      </c>
      <c r="B376" s="83">
        <v>319</v>
      </c>
      <c r="C376" s="37">
        <v>255</v>
      </c>
      <c r="D376" s="83">
        <v>245</v>
      </c>
      <c r="E376" s="202">
        <f t="shared" si="18"/>
        <v>-0.0392156862745098</v>
      </c>
    </row>
    <row r="377" s="252" customFormat="1" ht="20" customHeight="1" spans="1:5">
      <c r="A377" s="104" t="s">
        <v>427</v>
      </c>
      <c r="B377" s="83">
        <v>0</v>
      </c>
      <c r="C377" s="37"/>
      <c r="D377" s="83"/>
      <c r="E377" s="202"/>
    </row>
    <row r="378" s="252" customFormat="1" ht="20" customHeight="1" spans="1:5">
      <c r="A378" s="104" t="s">
        <v>428</v>
      </c>
      <c r="B378" s="83">
        <v>138</v>
      </c>
      <c r="C378" s="37">
        <v>119</v>
      </c>
      <c r="D378" s="83"/>
      <c r="E378" s="202">
        <f t="shared" si="18"/>
        <v>-1</v>
      </c>
    </row>
    <row r="379" s="252" customFormat="1" ht="20" customHeight="1" spans="1:5">
      <c r="A379" s="104" t="s">
        <v>429</v>
      </c>
      <c r="B379" s="83">
        <v>1088</v>
      </c>
      <c r="C379" s="37">
        <v>1017</v>
      </c>
      <c r="D379" s="83">
        <v>1443</v>
      </c>
      <c r="E379" s="202">
        <f t="shared" si="18"/>
        <v>0.418879056047198</v>
      </c>
    </row>
    <row r="380" s="252" customFormat="1" ht="20" customHeight="1" spans="1:5">
      <c r="A380" s="104" t="s">
        <v>430</v>
      </c>
      <c r="B380" s="83">
        <v>272</v>
      </c>
      <c r="C380" s="37">
        <v>247</v>
      </c>
      <c r="D380" s="83">
        <v>65</v>
      </c>
      <c r="E380" s="202">
        <f t="shared" si="18"/>
        <v>-0.736842105263158</v>
      </c>
    </row>
    <row r="381" s="252" customFormat="1" ht="20" customHeight="1" spans="1:5">
      <c r="A381" s="104" t="s">
        <v>431</v>
      </c>
      <c r="B381" s="83">
        <v>5</v>
      </c>
      <c r="C381" s="37">
        <v>5</v>
      </c>
      <c r="D381" s="83">
        <v>5</v>
      </c>
      <c r="E381" s="202">
        <f t="shared" si="18"/>
        <v>0</v>
      </c>
    </row>
    <row r="382" s="252" customFormat="1" ht="20" customHeight="1" spans="1:5">
      <c r="A382" s="104" t="s">
        <v>432</v>
      </c>
      <c r="B382" s="83">
        <v>248</v>
      </c>
      <c r="C382" s="37">
        <v>240</v>
      </c>
      <c r="D382" s="83">
        <v>201</v>
      </c>
      <c r="E382" s="202">
        <f t="shared" si="18"/>
        <v>-0.1625</v>
      </c>
    </row>
    <row r="383" s="252" customFormat="1" ht="24" customHeight="1" spans="1:5">
      <c r="A383" s="104" t="s">
        <v>433</v>
      </c>
      <c r="B383" s="83">
        <v>56</v>
      </c>
      <c r="C383" s="37">
        <v>48</v>
      </c>
      <c r="D383" s="83">
        <v>8</v>
      </c>
      <c r="E383" s="202">
        <f t="shared" si="18"/>
        <v>-0.833333333333333</v>
      </c>
    </row>
    <row r="384" s="21" customFormat="1" ht="20" customHeight="1" spans="1:5">
      <c r="A384" s="104" t="s">
        <v>434</v>
      </c>
      <c r="B384" s="37">
        <v>10</v>
      </c>
      <c r="C384" s="37">
        <v>10</v>
      </c>
      <c r="D384" s="37"/>
      <c r="E384" s="202">
        <f t="shared" si="18"/>
        <v>-1</v>
      </c>
    </row>
    <row r="385" s="252" customFormat="1" ht="20" customHeight="1" spans="1:5">
      <c r="A385" s="104" t="s">
        <v>435</v>
      </c>
      <c r="B385" s="83"/>
      <c r="C385" s="37"/>
      <c r="D385" s="83">
        <v>90</v>
      </c>
      <c r="E385" s="202"/>
    </row>
    <row r="386" s="252" customFormat="1" ht="20" customHeight="1" spans="1:5">
      <c r="A386" s="104" t="s">
        <v>436</v>
      </c>
      <c r="B386" s="83">
        <v>1111</v>
      </c>
      <c r="C386" s="37">
        <v>6056</v>
      </c>
      <c r="D386" s="83">
        <v>5781</v>
      </c>
      <c r="E386" s="202">
        <f>(D386-C386)/C386</f>
        <v>-0.0454095112285337</v>
      </c>
    </row>
    <row r="387" s="260" customFormat="1" ht="20" customHeight="1" spans="1:5">
      <c r="A387" s="101" t="s">
        <v>437</v>
      </c>
      <c r="B387" s="162">
        <f>SUM(B388:B390)</f>
        <v>20411</v>
      </c>
      <c r="C387" s="162">
        <f>SUM(C388:C390)</f>
        <v>20064</v>
      </c>
      <c r="D387" s="162">
        <f>SUM(D388:D390)</f>
        <v>15372</v>
      </c>
      <c r="E387" s="203">
        <f>(D387-C387)/C387</f>
        <v>-0.233851674641148</v>
      </c>
    </row>
    <row r="388" s="252" customFormat="1" ht="20" customHeight="1" spans="1:5">
      <c r="A388" s="104" t="s">
        <v>438</v>
      </c>
      <c r="B388" s="83">
        <v>3480</v>
      </c>
      <c r="C388" s="37">
        <v>3143</v>
      </c>
      <c r="D388" s="83">
        <v>4168</v>
      </c>
      <c r="E388" s="202">
        <f>(D388-C388)/C388</f>
        <v>0.326121539930003</v>
      </c>
    </row>
    <row r="389" s="252" customFormat="1" ht="20" customHeight="1" spans="1:5">
      <c r="A389" s="104" t="s">
        <v>439</v>
      </c>
      <c r="B389" s="83">
        <v>15844</v>
      </c>
      <c r="C389" s="37">
        <v>16084</v>
      </c>
      <c r="D389" s="83">
        <v>10249</v>
      </c>
      <c r="E389" s="202">
        <f>(D389-C389)/C389</f>
        <v>-0.362782889828401</v>
      </c>
    </row>
    <row r="390" s="252" customFormat="1" ht="20" customHeight="1" spans="1:5">
      <c r="A390" s="104" t="s">
        <v>440</v>
      </c>
      <c r="B390" s="83">
        <v>1087</v>
      </c>
      <c r="C390" s="37">
        <v>837</v>
      </c>
      <c r="D390" s="83">
        <v>955</v>
      </c>
      <c r="E390" s="202">
        <f t="shared" ref="E390:E425" si="19">(D390-C390)/C390</f>
        <v>0.140979689366786</v>
      </c>
    </row>
    <row r="391" s="21" customFormat="1" ht="20" customHeight="1" spans="1:5">
      <c r="A391" s="101" t="s">
        <v>441</v>
      </c>
      <c r="B391" s="102">
        <f>SUM(B392:B393)</f>
        <v>375</v>
      </c>
      <c r="C391" s="102">
        <f>SUM(C392:C393)</f>
        <v>1838</v>
      </c>
      <c r="D391" s="102">
        <f>SUM(D392:D393)</f>
        <v>1267</v>
      </c>
      <c r="E391" s="203">
        <f t="shared" si="19"/>
        <v>-0.310663764961915</v>
      </c>
    </row>
    <row r="392" s="21" customFormat="1" ht="20" customHeight="1" spans="1:5">
      <c r="A392" s="104" t="s">
        <v>442</v>
      </c>
      <c r="B392" s="37">
        <v>230</v>
      </c>
      <c r="C392" s="37">
        <v>1774</v>
      </c>
      <c r="D392" s="37">
        <v>1186</v>
      </c>
      <c r="E392" s="202">
        <f t="shared" si="19"/>
        <v>-0.331454340473506</v>
      </c>
    </row>
    <row r="393" s="252" customFormat="1" ht="20" customHeight="1" spans="1:5">
      <c r="A393" s="104" t="s">
        <v>443</v>
      </c>
      <c r="B393" s="83">
        <v>145</v>
      </c>
      <c r="C393" s="37">
        <v>64</v>
      </c>
      <c r="D393" s="83">
        <v>81</v>
      </c>
      <c r="E393" s="202">
        <f t="shared" si="19"/>
        <v>0.265625</v>
      </c>
    </row>
    <row r="394" s="260" customFormat="1" ht="20" customHeight="1" spans="1:5">
      <c r="A394" s="101" t="s">
        <v>444</v>
      </c>
      <c r="B394" s="162">
        <f>SUM(B395:B396)</f>
        <v>2103</v>
      </c>
      <c r="C394" s="162">
        <f>SUM(C395:C396)</f>
        <v>1595</v>
      </c>
      <c r="D394" s="162">
        <f>SUM(D395:D396)</f>
        <v>1877</v>
      </c>
      <c r="E394" s="203">
        <f t="shared" si="19"/>
        <v>0.176802507836991</v>
      </c>
    </row>
    <row r="395" s="252" customFormat="1" ht="20" customHeight="1" spans="1:5">
      <c r="A395" s="104" t="s">
        <v>445</v>
      </c>
      <c r="B395" s="83">
        <v>1909</v>
      </c>
      <c r="C395" s="37">
        <v>1536</v>
      </c>
      <c r="D395" s="83">
        <v>1877</v>
      </c>
      <c r="E395" s="202">
        <f t="shared" si="19"/>
        <v>0.222005208333333</v>
      </c>
    </row>
    <row r="396" s="252" customFormat="1" ht="20" customHeight="1" spans="1:5">
      <c r="A396" s="104" t="s">
        <v>446</v>
      </c>
      <c r="B396" s="83">
        <v>194</v>
      </c>
      <c r="C396" s="37">
        <v>59</v>
      </c>
      <c r="D396" s="83"/>
      <c r="E396" s="202">
        <f t="shared" si="19"/>
        <v>-1</v>
      </c>
    </row>
    <row r="397" s="260" customFormat="1" ht="20" customHeight="1" spans="1:5">
      <c r="A397" s="101" t="s">
        <v>447</v>
      </c>
      <c r="B397" s="162">
        <v>0</v>
      </c>
      <c r="C397" s="102"/>
      <c r="D397" s="162">
        <v>0</v>
      </c>
      <c r="E397" s="203"/>
    </row>
    <row r="398" s="252" customFormat="1" ht="20" customHeight="1" spans="1:5">
      <c r="A398" s="104" t="s">
        <v>448</v>
      </c>
      <c r="B398" s="83">
        <v>0</v>
      </c>
      <c r="C398" s="37"/>
      <c r="D398" s="83">
        <v>0</v>
      </c>
      <c r="E398" s="202"/>
    </row>
    <row r="399" s="21" customFormat="1" ht="20" customHeight="1" spans="1:5">
      <c r="A399" s="101" t="s">
        <v>449</v>
      </c>
      <c r="B399" s="102">
        <f>SUM(B400)</f>
        <v>0</v>
      </c>
      <c r="C399" s="102">
        <f>SUM(C400)</f>
        <v>3103</v>
      </c>
      <c r="D399" s="102">
        <f>SUM(D400)</f>
        <v>1576</v>
      </c>
      <c r="E399" s="203">
        <f t="shared" si="19"/>
        <v>-0.492104415082179</v>
      </c>
    </row>
    <row r="400" s="252" customFormat="1" ht="20" customHeight="1" spans="1:5">
      <c r="A400" s="104" t="s">
        <v>449</v>
      </c>
      <c r="B400" s="83">
        <v>0</v>
      </c>
      <c r="C400" s="37">
        <v>3103</v>
      </c>
      <c r="D400" s="83">
        <v>1576</v>
      </c>
      <c r="E400" s="202">
        <f t="shared" si="19"/>
        <v>-0.492104415082179</v>
      </c>
    </row>
    <row r="401" s="61" customFormat="1" ht="20" customHeight="1" spans="1:5">
      <c r="A401" s="105" t="s">
        <v>450</v>
      </c>
      <c r="B401" s="102">
        <f>B402+B409</f>
        <v>2667</v>
      </c>
      <c r="C401" s="102">
        <f>C402+C409</f>
        <v>9674</v>
      </c>
      <c r="D401" s="102">
        <f>D402+D409</f>
        <v>7991</v>
      </c>
      <c r="E401" s="203">
        <f t="shared" si="19"/>
        <v>-0.173971469919372</v>
      </c>
    </row>
    <row r="402" s="21" customFormat="1" ht="20" customHeight="1" spans="1:5">
      <c r="A402" s="101" t="s">
        <v>451</v>
      </c>
      <c r="B402" s="102">
        <f>SUM(B403:B408)</f>
        <v>2667</v>
      </c>
      <c r="C402" s="102">
        <f>SUM(C403:C408)</f>
        <v>4934</v>
      </c>
      <c r="D402" s="102">
        <f>SUM(D403:D408)</f>
        <v>6409</v>
      </c>
      <c r="E402" s="203">
        <f t="shared" si="19"/>
        <v>0.298946088366437</v>
      </c>
    </row>
    <row r="403" s="252" customFormat="1" ht="20" customHeight="1" spans="1:5">
      <c r="A403" s="104" t="s">
        <v>131</v>
      </c>
      <c r="B403" s="83">
        <v>139</v>
      </c>
      <c r="C403" s="37">
        <v>110</v>
      </c>
      <c r="D403" s="83">
        <v>99</v>
      </c>
      <c r="E403" s="202">
        <f t="shared" si="19"/>
        <v>-0.1</v>
      </c>
    </row>
    <row r="404" s="252" customFormat="1" ht="20" customHeight="1" spans="1:5">
      <c r="A404" s="104" t="s">
        <v>452</v>
      </c>
      <c r="B404" s="83">
        <v>577</v>
      </c>
      <c r="C404" s="37">
        <v>2404</v>
      </c>
      <c r="D404" s="83">
        <v>2951</v>
      </c>
      <c r="E404" s="202">
        <f t="shared" si="19"/>
        <v>0.227537437603993</v>
      </c>
    </row>
    <row r="405" s="21" customFormat="1" ht="20" customHeight="1" spans="1:5">
      <c r="A405" s="104" t="s">
        <v>453</v>
      </c>
      <c r="B405" s="37">
        <v>842</v>
      </c>
      <c r="C405" s="37">
        <v>1341</v>
      </c>
      <c r="D405" s="37">
        <v>2552</v>
      </c>
      <c r="E405" s="202">
        <f t="shared" si="19"/>
        <v>0.903057419835943</v>
      </c>
    </row>
    <row r="406" s="21" customFormat="1" ht="20" customHeight="1" spans="1:5">
      <c r="A406" s="104" t="s">
        <v>454</v>
      </c>
      <c r="B406" s="37">
        <v>161</v>
      </c>
      <c r="C406" s="37">
        <v>153</v>
      </c>
      <c r="D406" s="37"/>
      <c r="E406" s="202">
        <f t="shared" si="19"/>
        <v>-1</v>
      </c>
    </row>
    <row r="407" s="21" customFormat="1" ht="20" customHeight="1" spans="1:5">
      <c r="A407" s="104" t="s">
        <v>455</v>
      </c>
      <c r="B407" s="37">
        <v>47</v>
      </c>
      <c r="C407" s="37">
        <v>91</v>
      </c>
      <c r="D407" s="37">
        <v>12</v>
      </c>
      <c r="E407" s="202">
        <f t="shared" si="19"/>
        <v>-0.868131868131868</v>
      </c>
    </row>
    <row r="408" s="166" customFormat="1" ht="20" customHeight="1" spans="1:5">
      <c r="A408" s="104" t="s">
        <v>456</v>
      </c>
      <c r="B408" s="83">
        <v>901</v>
      </c>
      <c r="C408" s="37">
        <v>835</v>
      </c>
      <c r="D408" s="83">
        <v>795</v>
      </c>
      <c r="E408" s="202">
        <f t="shared" si="19"/>
        <v>-0.0479041916167665</v>
      </c>
    </row>
    <row r="409" s="21" customFormat="1" ht="20" customHeight="1" spans="1:5">
      <c r="A409" s="101" t="s">
        <v>457</v>
      </c>
      <c r="B409" s="102">
        <f>SUM(B410)</f>
        <v>0</v>
      </c>
      <c r="C409" s="102">
        <f>SUM(C410)</f>
        <v>4740</v>
      </c>
      <c r="D409" s="102">
        <f>SUM(D410)</f>
        <v>1582</v>
      </c>
      <c r="E409" s="203">
        <f t="shared" si="19"/>
        <v>-0.666244725738397</v>
      </c>
    </row>
    <row r="410" s="21" customFormat="1" ht="20" customHeight="1" spans="1:5">
      <c r="A410" s="104" t="s">
        <v>458</v>
      </c>
      <c r="B410" s="37"/>
      <c r="C410" s="37">
        <v>4740</v>
      </c>
      <c r="D410" s="37">
        <v>1582</v>
      </c>
      <c r="E410" s="202">
        <f t="shared" si="19"/>
        <v>-0.666244725738397</v>
      </c>
    </row>
    <row r="411" s="21" customFormat="1" ht="20" customHeight="1" spans="1:5">
      <c r="A411" s="105" t="s">
        <v>459</v>
      </c>
      <c r="B411" s="102">
        <f>B412+B414+B416</f>
        <v>0</v>
      </c>
      <c r="C411" s="102">
        <f>C412+C414+C416</f>
        <v>1167</v>
      </c>
      <c r="D411" s="102">
        <f>D412+D414+D416</f>
        <v>282</v>
      </c>
      <c r="E411" s="203">
        <f t="shared" si="19"/>
        <v>-0.758354755784062</v>
      </c>
    </row>
    <row r="412" s="21" customFormat="1" ht="20" customHeight="1" spans="1:5">
      <c r="A412" s="101" t="s">
        <v>460</v>
      </c>
      <c r="B412" s="102">
        <f>SUM(B413)</f>
        <v>0</v>
      </c>
      <c r="C412" s="102">
        <f>SUM(C413)</f>
        <v>0</v>
      </c>
      <c r="D412" s="102">
        <f>SUM(D413)</f>
        <v>82</v>
      </c>
      <c r="E412" s="203"/>
    </row>
    <row r="413" s="21" customFormat="1" ht="20" customHeight="1" spans="1:5">
      <c r="A413" s="104" t="s">
        <v>461</v>
      </c>
      <c r="B413" s="37"/>
      <c r="C413" s="37"/>
      <c r="D413" s="37">
        <v>82</v>
      </c>
      <c r="E413" s="202"/>
    </row>
    <row r="414" s="21" customFormat="1" ht="20" customHeight="1" spans="1:5">
      <c r="A414" s="101" t="s">
        <v>462</v>
      </c>
      <c r="B414" s="102">
        <f>SUM(B415)</f>
        <v>0</v>
      </c>
      <c r="C414" s="102">
        <f>SUM(C415)</f>
        <v>0</v>
      </c>
      <c r="D414" s="102">
        <f>SUM(D415)</f>
        <v>200</v>
      </c>
      <c r="E414" s="203"/>
    </row>
    <row r="415" s="21" customFormat="1" ht="20" customHeight="1" spans="1:5">
      <c r="A415" s="104" t="s">
        <v>463</v>
      </c>
      <c r="B415" s="37"/>
      <c r="C415" s="37"/>
      <c r="D415" s="37">
        <v>200</v>
      </c>
      <c r="E415" s="202"/>
    </row>
    <row r="416" s="21" customFormat="1" ht="20" customHeight="1" spans="1:5">
      <c r="A416" s="101" t="s">
        <v>464</v>
      </c>
      <c r="B416" s="102">
        <f>SUM(B417:B418)</f>
        <v>0</v>
      </c>
      <c r="C416" s="102">
        <f>SUM(C417:C418)</f>
        <v>1167</v>
      </c>
      <c r="D416" s="102">
        <f>SUM(D417:D418)</f>
        <v>0</v>
      </c>
      <c r="E416" s="203">
        <f t="shared" si="19"/>
        <v>-1</v>
      </c>
    </row>
    <row r="417" s="252" customFormat="1" ht="20" customHeight="1" spans="1:5">
      <c r="A417" s="104" t="s">
        <v>464</v>
      </c>
      <c r="B417" s="83">
        <v>0</v>
      </c>
      <c r="C417" s="37"/>
      <c r="D417" s="83">
        <v>0</v>
      </c>
      <c r="E417" s="202"/>
    </row>
    <row r="418" s="166" customFormat="1" ht="20" customHeight="1" spans="1:5">
      <c r="A418" s="104" t="s">
        <v>465</v>
      </c>
      <c r="B418" s="37">
        <v>0</v>
      </c>
      <c r="C418" s="37">
        <v>1167</v>
      </c>
      <c r="D418" s="37">
        <v>0</v>
      </c>
      <c r="E418" s="202">
        <f t="shared" si="19"/>
        <v>-1</v>
      </c>
    </row>
    <row r="419" s="21" customFormat="1" ht="20" customHeight="1" spans="1:5">
      <c r="A419" s="105" t="s">
        <v>466</v>
      </c>
      <c r="B419" s="102">
        <f>SUM(B420:B421)</f>
        <v>420</v>
      </c>
      <c r="C419" s="102">
        <f>SUM(C420:C421)</f>
        <v>171</v>
      </c>
      <c r="D419" s="102">
        <f>SUM(D420:D421)</f>
        <v>248</v>
      </c>
      <c r="E419" s="203">
        <f t="shared" si="19"/>
        <v>0.450292397660819</v>
      </c>
    </row>
    <row r="420" s="166" customFormat="1" ht="20" customHeight="1" spans="1:5">
      <c r="A420" s="104" t="s">
        <v>467</v>
      </c>
      <c r="B420" s="83"/>
      <c r="C420" s="37"/>
      <c r="D420" s="83"/>
      <c r="E420" s="202"/>
    </row>
    <row r="421" s="252" customFormat="1" ht="20" customHeight="1" spans="1:5">
      <c r="A421" s="104" t="s">
        <v>468</v>
      </c>
      <c r="B421" s="83">
        <v>420</v>
      </c>
      <c r="C421" s="37">
        <v>171</v>
      </c>
      <c r="D421" s="83">
        <v>248</v>
      </c>
      <c r="E421" s="202">
        <f t="shared" si="19"/>
        <v>0.450292397660819</v>
      </c>
    </row>
    <row r="422" s="260" customFormat="1" ht="20" customHeight="1" spans="1:5">
      <c r="A422" s="105" t="s">
        <v>469</v>
      </c>
      <c r="B422" s="162">
        <f>B423</f>
        <v>1451</v>
      </c>
      <c r="C422" s="162">
        <f>C423</f>
        <v>2108</v>
      </c>
      <c r="D422" s="162">
        <f>D423</f>
        <v>1227</v>
      </c>
      <c r="E422" s="203">
        <f t="shared" ref="E422:E449" si="20">(D422-C422)/C422</f>
        <v>-0.417931688804554</v>
      </c>
    </row>
    <row r="423" s="21" customFormat="1" ht="20" customHeight="1" spans="1:5">
      <c r="A423" s="101" t="s">
        <v>470</v>
      </c>
      <c r="B423" s="162">
        <f>SUM(B424:B428)</f>
        <v>1451</v>
      </c>
      <c r="C423" s="162">
        <f>SUM(C424:C428)</f>
        <v>2108</v>
      </c>
      <c r="D423" s="162">
        <f>SUM(D424:D428)</f>
        <v>1227</v>
      </c>
      <c r="E423" s="203">
        <f t="shared" si="20"/>
        <v>-0.417931688804554</v>
      </c>
    </row>
    <row r="424" s="252" customFormat="1" ht="20" customHeight="1" spans="1:5">
      <c r="A424" s="104" t="s">
        <v>131</v>
      </c>
      <c r="B424" s="83">
        <v>210</v>
      </c>
      <c r="C424" s="37">
        <v>166</v>
      </c>
      <c r="D424" s="83">
        <v>165</v>
      </c>
      <c r="E424" s="202">
        <f t="shared" si="20"/>
        <v>-0.00602409638554217</v>
      </c>
    </row>
    <row r="425" s="260" customFormat="1" ht="20" customHeight="1" spans="1:5">
      <c r="A425" s="104" t="s">
        <v>142</v>
      </c>
      <c r="B425" s="37">
        <v>0</v>
      </c>
      <c r="C425" s="37"/>
      <c r="D425" s="37"/>
      <c r="E425" s="202"/>
    </row>
    <row r="426" s="252" customFormat="1" ht="20" customHeight="1" spans="1:5">
      <c r="A426" s="104" t="s">
        <v>471</v>
      </c>
      <c r="B426" s="83">
        <v>0</v>
      </c>
      <c r="C426" s="37"/>
      <c r="D426" s="83"/>
      <c r="E426" s="202"/>
    </row>
    <row r="427" s="21" customFormat="1" ht="20" customHeight="1" spans="1:5">
      <c r="A427" s="104" t="s">
        <v>145</v>
      </c>
      <c r="B427" s="37">
        <v>286</v>
      </c>
      <c r="C427" s="37">
        <v>254</v>
      </c>
      <c r="D427" s="37">
        <v>185</v>
      </c>
      <c r="E427" s="202">
        <f t="shared" si="20"/>
        <v>-0.271653543307087</v>
      </c>
    </row>
    <row r="428" s="21" customFormat="1" ht="20" customHeight="1" spans="1:5">
      <c r="A428" s="104" t="s">
        <v>472</v>
      </c>
      <c r="B428" s="37">
        <v>955</v>
      </c>
      <c r="C428" s="37">
        <v>1688</v>
      </c>
      <c r="D428" s="37">
        <v>877</v>
      </c>
      <c r="E428" s="202">
        <f t="shared" si="20"/>
        <v>-0.480450236966825</v>
      </c>
    </row>
    <row r="429" s="260" customFormat="1" ht="20" customHeight="1" spans="1:5">
      <c r="A429" s="105" t="s">
        <v>473</v>
      </c>
      <c r="B429" s="162">
        <f>B430+B436</f>
        <v>6886</v>
      </c>
      <c r="C429" s="162">
        <f>C430+C436</f>
        <v>6615</v>
      </c>
      <c r="D429" s="162">
        <f>D430+D436</f>
        <v>8057</v>
      </c>
      <c r="E429" s="203">
        <f t="shared" si="20"/>
        <v>0.217989417989418</v>
      </c>
    </row>
    <row r="430" s="260" customFormat="1" ht="20" customHeight="1" spans="1:5">
      <c r="A430" s="101" t="s">
        <v>474</v>
      </c>
      <c r="B430" s="162">
        <f>SUM(B431:B435)</f>
        <v>1654</v>
      </c>
      <c r="C430" s="162">
        <f>SUM(C431:C435)</f>
        <v>1885</v>
      </c>
      <c r="D430" s="162">
        <f>SUM(D431:D435)</f>
        <v>1252</v>
      </c>
      <c r="E430" s="203">
        <f t="shared" si="20"/>
        <v>-0.335809018567639</v>
      </c>
    </row>
    <row r="431" s="252" customFormat="1" ht="20" customHeight="1" spans="1:5">
      <c r="A431" s="104" t="s">
        <v>475</v>
      </c>
      <c r="B431" s="83">
        <v>0</v>
      </c>
      <c r="C431" s="37">
        <v>196</v>
      </c>
      <c r="D431" s="83"/>
      <c r="E431" s="202">
        <f t="shared" si="20"/>
        <v>-1</v>
      </c>
    </row>
    <row r="432" s="21" customFormat="1" ht="20" customHeight="1" spans="1:5">
      <c r="A432" s="104" t="s">
        <v>476</v>
      </c>
      <c r="B432" s="37">
        <v>0</v>
      </c>
      <c r="C432" s="37"/>
      <c r="D432" s="37"/>
      <c r="E432" s="202"/>
    </row>
    <row r="433" s="252" customFormat="1" ht="20" customHeight="1" spans="1:5">
      <c r="A433" s="104" t="s">
        <v>477</v>
      </c>
      <c r="B433" s="83">
        <v>1560</v>
      </c>
      <c r="C433" s="37">
        <v>1537</v>
      </c>
      <c r="D433" s="83">
        <v>692</v>
      </c>
      <c r="E433" s="202">
        <f t="shared" si="20"/>
        <v>-0.549772283669486</v>
      </c>
    </row>
    <row r="434" s="21" customFormat="1" ht="20" customHeight="1" spans="1:5">
      <c r="A434" s="104" t="s">
        <v>478</v>
      </c>
      <c r="B434" s="37">
        <v>0</v>
      </c>
      <c r="C434" s="37"/>
      <c r="D434" s="37"/>
      <c r="E434" s="202"/>
    </row>
    <row r="435" s="21" customFormat="1" ht="20" customHeight="1" spans="1:5">
      <c r="A435" s="104" t="s">
        <v>479</v>
      </c>
      <c r="B435" s="37">
        <v>94</v>
      </c>
      <c r="C435" s="37">
        <v>152</v>
      </c>
      <c r="D435" s="37">
        <v>560</v>
      </c>
      <c r="E435" s="202">
        <f t="shared" si="20"/>
        <v>2.68421052631579</v>
      </c>
    </row>
    <row r="436" s="260" customFormat="1" ht="20" customHeight="1" spans="1:5">
      <c r="A436" s="101" t="s">
        <v>480</v>
      </c>
      <c r="B436" s="162">
        <f>SUM(B437)</f>
        <v>5232</v>
      </c>
      <c r="C436" s="162">
        <f>SUM(C437)</f>
        <v>4730</v>
      </c>
      <c r="D436" s="162">
        <f>SUM(D437)</f>
        <v>6805</v>
      </c>
      <c r="E436" s="203">
        <f t="shared" si="20"/>
        <v>0.438689217758985</v>
      </c>
    </row>
    <row r="437" s="252" customFormat="1" ht="20" customHeight="1" spans="1:5">
      <c r="A437" s="104" t="s">
        <v>481</v>
      </c>
      <c r="B437" s="83">
        <v>5232</v>
      </c>
      <c r="C437" s="37">
        <v>4730</v>
      </c>
      <c r="D437" s="83">
        <v>6805</v>
      </c>
      <c r="E437" s="202">
        <f t="shared" si="20"/>
        <v>0.438689217758985</v>
      </c>
    </row>
    <row r="438" s="260" customFormat="1" ht="20" customHeight="1" spans="1:5">
      <c r="A438" s="105" t="s">
        <v>482</v>
      </c>
      <c r="B438" s="102">
        <f>B439</f>
        <v>37</v>
      </c>
      <c r="C438" s="102">
        <f>C439</f>
        <v>25</v>
      </c>
      <c r="D438" s="102">
        <f>D439</f>
        <v>37</v>
      </c>
      <c r="E438" s="203">
        <f t="shared" si="20"/>
        <v>0.48</v>
      </c>
    </row>
    <row r="439" s="260" customFormat="1" ht="20" customHeight="1" spans="1:5">
      <c r="A439" s="101" t="s">
        <v>483</v>
      </c>
      <c r="B439" s="162">
        <f>SUM(B440:B441)</f>
        <v>37</v>
      </c>
      <c r="C439" s="162">
        <f>SUM(C440:C441)</f>
        <v>25</v>
      </c>
      <c r="D439" s="162">
        <f>SUM(D440:D441)</f>
        <v>37</v>
      </c>
      <c r="E439" s="203">
        <f t="shared" si="20"/>
        <v>0.48</v>
      </c>
    </row>
    <row r="440" s="21" customFormat="1" ht="20" customHeight="1" spans="1:5">
      <c r="A440" s="104" t="s">
        <v>145</v>
      </c>
      <c r="B440" s="37">
        <v>7</v>
      </c>
      <c r="C440" s="37">
        <v>6</v>
      </c>
      <c r="D440" s="37">
        <v>7</v>
      </c>
      <c r="E440" s="202">
        <f t="shared" si="20"/>
        <v>0.166666666666667</v>
      </c>
    </row>
    <row r="441" s="21" customFormat="1" ht="20" customHeight="1" spans="1:5">
      <c r="A441" s="104" t="s">
        <v>484</v>
      </c>
      <c r="B441" s="37">
        <v>30</v>
      </c>
      <c r="C441" s="37">
        <v>19</v>
      </c>
      <c r="D441" s="37">
        <v>30</v>
      </c>
      <c r="E441" s="202">
        <f t="shared" si="20"/>
        <v>0.578947368421053</v>
      </c>
    </row>
    <row r="442" s="61" customFormat="1" ht="20" customHeight="1" spans="1:5">
      <c r="A442" s="105" t="s">
        <v>485</v>
      </c>
      <c r="B442" s="102">
        <f>B443+B449+B453+B457+B460</f>
        <v>3216</v>
      </c>
      <c r="C442" s="102">
        <f>C443+C449+C453+C457+C460</f>
        <v>6793</v>
      </c>
      <c r="D442" s="102">
        <f>D443+D449+D453+D457+D460</f>
        <v>4443</v>
      </c>
      <c r="E442" s="203">
        <f t="shared" si="20"/>
        <v>-0.345944354482556</v>
      </c>
    </row>
    <row r="443" s="21" customFormat="1" ht="20" customHeight="1" spans="1:5">
      <c r="A443" s="101" t="s">
        <v>486</v>
      </c>
      <c r="B443" s="162">
        <f>SUM(B444:B448)</f>
        <v>489</v>
      </c>
      <c r="C443" s="162">
        <f>SUM(C444:C448)</f>
        <v>312</v>
      </c>
      <c r="D443" s="162">
        <f>SUM(D444:D448)</f>
        <v>993</v>
      </c>
      <c r="E443" s="203">
        <f t="shared" si="20"/>
        <v>2.18269230769231</v>
      </c>
    </row>
    <row r="444" s="252" customFormat="1" ht="20" customHeight="1" spans="1:5">
      <c r="A444" s="104" t="s">
        <v>131</v>
      </c>
      <c r="B444" s="83">
        <v>126</v>
      </c>
      <c r="C444" s="37">
        <v>128</v>
      </c>
      <c r="D444" s="83">
        <v>143</v>
      </c>
      <c r="E444" s="202">
        <f t="shared" si="20"/>
        <v>0.1171875</v>
      </c>
    </row>
    <row r="445" s="252" customFormat="1" ht="20" customHeight="1" spans="1:5">
      <c r="A445" s="104" t="s">
        <v>487</v>
      </c>
      <c r="B445" s="83"/>
      <c r="C445" s="37">
        <v>32</v>
      </c>
      <c r="D445" s="83"/>
      <c r="E445" s="202">
        <f t="shared" si="20"/>
        <v>-1</v>
      </c>
    </row>
    <row r="446" s="252" customFormat="1" ht="20" customHeight="1" spans="1:5">
      <c r="A446" s="104" t="s">
        <v>488</v>
      </c>
      <c r="B446" s="83"/>
      <c r="C446" s="37">
        <v>30</v>
      </c>
      <c r="D446" s="83"/>
      <c r="E446" s="202">
        <f t="shared" si="20"/>
        <v>-1</v>
      </c>
    </row>
    <row r="447" s="252" customFormat="1" ht="20" customHeight="1" spans="1:5">
      <c r="A447" s="104" t="s">
        <v>145</v>
      </c>
      <c r="B447" s="83">
        <v>18</v>
      </c>
      <c r="C447" s="37">
        <v>38</v>
      </c>
      <c r="D447" s="83">
        <v>80</v>
      </c>
      <c r="E447" s="202">
        <f t="shared" si="20"/>
        <v>1.10526315789474</v>
      </c>
    </row>
    <row r="448" s="166" customFormat="1" ht="20" customHeight="1" spans="1:5">
      <c r="A448" s="104" t="s">
        <v>489</v>
      </c>
      <c r="B448" s="83">
        <v>345</v>
      </c>
      <c r="C448" s="37">
        <v>84</v>
      </c>
      <c r="D448" s="83">
        <v>770</v>
      </c>
      <c r="E448" s="202">
        <f t="shared" ref="E448:E461" si="21">(D448-C448)/C448</f>
        <v>8.16666666666667</v>
      </c>
    </row>
    <row r="449" s="21" customFormat="1" ht="20" customHeight="1" spans="1:5">
      <c r="A449" s="101" t="s">
        <v>490</v>
      </c>
      <c r="B449" s="162">
        <f>SUM(B450:B452)</f>
        <v>1359</v>
      </c>
      <c r="C449" s="162">
        <f>SUM(C450:C452)</f>
        <v>1420</v>
      </c>
      <c r="D449" s="162">
        <f>SUM(D450:D452)</f>
        <v>1083</v>
      </c>
      <c r="E449" s="203">
        <f t="shared" si="21"/>
        <v>-0.237323943661972</v>
      </c>
    </row>
    <row r="450" s="166" customFormat="1" ht="20" customHeight="1" spans="1:5">
      <c r="A450" s="104" t="s">
        <v>131</v>
      </c>
      <c r="B450" s="83">
        <v>186</v>
      </c>
      <c r="C450" s="37">
        <v>186</v>
      </c>
      <c r="D450" s="83">
        <v>195</v>
      </c>
      <c r="E450" s="202">
        <f t="shared" si="21"/>
        <v>0.0483870967741935</v>
      </c>
    </row>
    <row r="451" s="252" customFormat="1" ht="20" customHeight="1" spans="1:5">
      <c r="A451" s="104" t="s">
        <v>491</v>
      </c>
      <c r="B451" s="83">
        <v>1096</v>
      </c>
      <c r="C451" s="37">
        <v>1092</v>
      </c>
      <c r="D451" s="83">
        <v>888</v>
      </c>
      <c r="E451" s="202">
        <f t="shared" si="21"/>
        <v>-0.186813186813187</v>
      </c>
    </row>
    <row r="452" s="21" customFormat="1" ht="20" customHeight="1" spans="1:5">
      <c r="A452" s="104" t="s">
        <v>492</v>
      </c>
      <c r="B452" s="37">
        <v>77</v>
      </c>
      <c r="C452" s="37">
        <v>142</v>
      </c>
      <c r="D452" s="37"/>
      <c r="E452" s="202">
        <f t="shared" si="21"/>
        <v>-1</v>
      </c>
    </row>
    <row r="453" s="21" customFormat="1" ht="20" customHeight="1" spans="1:5">
      <c r="A453" s="101" t="s">
        <v>493</v>
      </c>
      <c r="B453" s="162">
        <f>SUM(B454:B456)</f>
        <v>800</v>
      </c>
      <c r="C453" s="162">
        <f>SUM(C454:C456)</f>
        <v>4626</v>
      </c>
      <c r="D453" s="162">
        <f>SUM(D454:D456)</f>
        <v>1939</v>
      </c>
      <c r="E453" s="203">
        <f t="shared" si="21"/>
        <v>-0.58084738434933</v>
      </c>
    </row>
    <row r="454" s="252" customFormat="1" ht="20" customHeight="1" spans="1:5">
      <c r="A454" s="104" t="s">
        <v>494</v>
      </c>
      <c r="B454" s="83">
        <v>800</v>
      </c>
      <c r="C454" s="37">
        <v>4558</v>
      </c>
      <c r="D454" s="83">
        <v>1939</v>
      </c>
      <c r="E454" s="202">
        <f t="shared" si="21"/>
        <v>-0.57459412022817</v>
      </c>
    </row>
    <row r="455" s="252" customFormat="1" ht="20" customHeight="1" spans="1:5">
      <c r="A455" s="104" t="s">
        <v>495</v>
      </c>
      <c r="B455" s="83"/>
      <c r="C455" s="37"/>
      <c r="D455" s="83"/>
      <c r="E455" s="202"/>
    </row>
    <row r="456" s="166" customFormat="1" ht="20" customHeight="1" spans="1:5">
      <c r="A456" s="104" t="s">
        <v>496</v>
      </c>
      <c r="B456" s="83">
        <v>0</v>
      </c>
      <c r="C456" s="37">
        <v>68</v>
      </c>
      <c r="D456" s="83"/>
      <c r="E456" s="202">
        <f t="shared" si="21"/>
        <v>-1</v>
      </c>
    </row>
    <row r="457" s="21" customFormat="1" ht="20" customHeight="1" spans="1:5">
      <c r="A457" s="101" t="s">
        <v>497</v>
      </c>
      <c r="B457" s="102">
        <f>SUM(B458:B459)</f>
        <v>534</v>
      </c>
      <c r="C457" s="102">
        <f>SUM(C458:C459)</f>
        <v>429</v>
      </c>
      <c r="D457" s="102">
        <f>SUM(D458:D459)</f>
        <v>383</v>
      </c>
      <c r="E457" s="203">
        <f t="shared" si="21"/>
        <v>-0.107226107226107</v>
      </c>
    </row>
    <row r="458" s="252" customFormat="1" ht="20" customHeight="1" spans="1:5">
      <c r="A458" s="104" t="s">
        <v>498</v>
      </c>
      <c r="B458" s="83">
        <v>204</v>
      </c>
      <c r="C458" s="37">
        <v>174</v>
      </c>
      <c r="D458" s="83">
        <v>315</v>
      </c>
      <c r="E458" s="202">
        <f t="shared" si="21"/>
        <v>0.810344827586207</v>
      </c>
    </row>
    <row r="459" s="260" customFormat="1" ht="20" customHeight="1" spans="1:5">
      <c r="A459" s="104" t="s">
        <v>499</v>
      </c>
      <c r="B459" s="37">
        <v>330</v>
      </c>
      <c r="C459" s="37">
        <v>255</v>
      </c>
      <c r="D459" s="37">
        <v>68</v>
      </c>
      <c r="E459" s="202">
        <f t="shared" si="21"/>
        <v>-0.733333333333333</v>
      </c>
    </row>
    <row r="460" s="260" customFormat="1" ht="20" customHeight="1" spans="1:5">
      <c r="A460" s="101" t="s">
        <v>500</v>
      </c>
      <c r="B460" s="162">
        <f>SUM(B461)</f>
        <v>34</v>
      </c>
      <c r="C460" s="162">
        <f>SUM(C461)</f>
        <v>6</v>
      </c>
      <c r="D460" s="162">
        <f>SUM(D461)</f>
        <v>45</v>
      </c>
      <c r="E460" s="202">
        <f t="shared" si="21"/>
        <v>6.5</v>
      </c>
    </row>
    <row r="461" s="21" customFormat="1" ht="20" customHeight="1" spans="1:5">
      <c r="A461" s="104" t="s">
        <v>500</v>
      </c>
      <c r="B461" s="37">
        <v>34</v>
      </c>
      <c r="C461" s="37">
        <v>6</v>
      </c>
      <c r="D461" s="37">
        <v>45</v>
      </c>
      <c r="E461" s="202">
        <f t="shared" si="21"/>
        <v>6.5</v>
      </c>
    </row>
    <row r="462" s="21" customFormat="1" ht="20" customHeight="1" spans="1:5">
      <c r="A462" s="101" t="s">
        <v>501</v>
      </c>
      <c r="B462" s="162">
        <v>2060</v>
      </c>
      <c r="C462" s="102">
        <v>0</v>
      </c>
      <c r="D462" s="162">
        <v>2530</v>
      </c>
      <c r="E462" s="203"/>
    </row>
    <row r="463" s="21" customFormat="1" ht="20" customHeight="1" spans="1:5">
      <c r="A463" s="101" t="s">
        <v>502</v>
      </c>
      <c r="B463" s="102">
        <f>B464+B466</f>
        <v>4104</v>
      </c>
      <c r="C463" s="102">
        <f>C464+C466</f>
        <v>557</v>
      </c>
      <c r="D463" s="102">
        <f>D464+D466</f>
        <v>4728</v>
      </c>
      <c r="E463" s="203">
        <f t="shared" ref="E462:E473" si="22">(D463-C463)/C463</f>
        <v>7.48833034111311</v>
      </c>
    </row>
    <row r="464" s="21" customFormat="1" ht="20" customHeight="1" spans="1:5">
      <c r="A464" s="101" t="s">
        <v>503</v>
      </c>
      <c r="B464" s="102">
        <v>350</v>
      </c>
      <c r="C464" s="102">
        <f>C465</f>
        <v>0</v>
      </c>
      <c r="D464" s="102">
        <f>D465</f>
        <v>464</v>
      </c>
      <c r="E464" s="203"/>
    </row>
    <row r="465" s="166" customFormat="1" ht="20" customHeight="1" spans="1:5">
      <c r="A465" s="104" t="s">
        <v>504</v>
      </c>
      <c r="B465" s="83">
        <v>350</v>
      </c>
      <c r="C465" s="37"/>
      <c r="D465" s="83">
        <v>464</v>
      </c>
      <c r="E465" s="202"/>
    </row>
    <row r="466" s="21" customFormat="1" ht="20" customHeight="1" spans="1:5">
      <c r="A466" s="101" t="s">
        <v>505</v>
      </c>
      <c r="B466" s="102">
        <f>SUM(B467)</f>
        <v>3754</v>
      </c>
      <c r="C466" s="102">
        <f>C467</f>
        <v>557</v>
      </c>
      <c r="D466" s="102">
        <f>D467</f>
        <v>4264</v>
      </c>
      <c r="E466" s="203">
        <f t="shared" si="22"/>
        <v>6.65529622980251</v>
      </c>
    </row>
    <row r="467" s="166" customFormat="1" ht="20" customHeight="1" spans="1:5">
      <c r="A467" s="104" t="s">
        <v>506</v>
      </c>
      <c r="B467" s="272">
        <v>3754</v>
      </c>
      <c r="C467" s="273">
        <v>557</v>
      </c>
      <c r="D467" s="272">
        <v>4264</v>
      </c>
      <c r="E467" s="202">
        <f t="shared" si="22"/>
        <v>6.65529622980251</v>
      </c>
    </row>
    <row r="468" s="21" customFormat="1" ht="20" customHeight="1" spans="1:5">
      <c r="A468" s="101" t="s">
        <v>65</v>
      </c>
      <c r="B468" s="102">
        <v>0</v>
      </c>
      <c r="C468" s="102">
        <f>C469</f>
        <v>0</v>
      </c>
      <c r="D468" s="102">
        <f>D469</f>
        <v>0</v>
      </c>
      <c r="E468" s="203"/>
    </row>
    <row r="469" s="21" customFormat="1" ht="20" customHeight="1" spans="1:5">
      <c r="A469" s="101" t="s">
        <v>507</v>
      </c>
      <c r="B469" s="102">
        <f>SUM(B470:B471)</f>
        <v>5038</v>
      </c>
      <c r="C469" s="102">
        <f>SUM(C470:C471)</f>
        <v>0</v>
      </c>
      <c r="D469" s="102">
        <f>SUM(D470:D471)</f>
        <v>0</v>
      </c>
      <c r="E469" s="203"/>
    </row>
    <row r="470" s="166" customFormat="1" ht="20" customHeight="1" spans="1:5">
      <c r="A470" s="104" t="s">
        <v>508</v>
      </c>
      <c r="B470" s="83">
        <v>3512</v>
      </c>
      <c r="C470" s="37"/>
      <c r="D470" s="83"/>
      <c r="E470" s="202"/>
    </row>
    <row r="471" s="166" customFormat="1" ht="20" customHeight="1" spans="1:5">
      <c r="A471" s="104" t="s">
        <v>509</v>
      </c>
      <c r="B471" s="83">
        <v>1526</v>
      </c>
      <c r="C471" s="37"/>
      <c r="D471" s="83"/>
      <c r="E471" s="202"/>
    </row>
    <row r="472" s="21" customFormat="1" ht="20" customHeight="1" spans="1:5">
      <c r="A472" s="101" t="s">
        <v>510</v>
      </c>
      <c r="B472" s="102">
        <v>3297</v>
      </c>
      <c r="C472" s="102">
        <f>C473</f>
        <v>3298</v>
      </c>
      <c r="D472" s="102">
        <f>D473</f>
        <v>3482</v>
      </c>
      <c r="E472" s="203">
        <f t="shared" ref="E472:E481" si="23">(D472-C472)/C472</f>
        <v>0.0557913887204366</v>
      </c>
    </row>
    <row r="473" s="21" customFormat="1" ht="20" customHeight="1" spans="1:5">
      <c r="A473" s="101" t="s">
        <v>511</v>
      </c>
      <c r="B473" s="102">
        <v>3297</v>
      </c>
      <c r="C473" s="102">
        <f>C474</f>
        <v>3298</v>
      </c>
      <c r="D473" s="102">
        <f>D474</f>
        <v>3482</v>
      </c>
      <c r="E473" s="203">
        <f t="shared" si="23"/>
        <v>0.0557913887204366</v>
      </c>
    </row>
    <row r="474" s="252" customFormat="1" ht="20" customHeight="1" spans="1:5">
      <c r="A474" s="104" t="s">
        <v>512</v>
      </c>
      <c r="B474" s="272">
        <v>3297</v>
      </c>
      <c r="C474" s="273">
        <v>3298</v>
      </c>
      <c r="D474" s="272">
        <v>3482</v>
      </c>
      <c r="E474" s="202">
        <f t="shared" si="23"/>
        <v>0.0557913887204366</v>
      </c>
    </row>
    <row r="475" s="252" customFormat="1" ht="20" customHeight="1" spans="1:5">
      <c r="A475" s="101" t="s">
        <v>83</v>
      </c>
      <c r="B475" s="274">
        <f>B476</f>
        <v>100</v>
      </c>
      <c r="C475" s="274">
        <f>C476</f>
        <v>0</v>
      </c>
      <c r="D475" s="274">
        <f>D476</f>
        <v>296</v>
      </c>
      <c r="E475" s="202"/>
    </row>
    <row r="476" s="252" customFormat="1" ht="20" customHeight="1" spans="1:5">
      <c r="A476" s="101" t="s">
        <v>513</v>
      </c>
      <c r="B476" s="272">
        <f>SUM(B477)</f>
        <v>100</v>
      </c>
      <c r="C476" s="272">
        <f>SUM(C477)</f>
        <v>0</v>
      </c>
      <c r="D476" s="272">
        <f>SUM(D477)</f>
        <v>296</v>
      </c>
      <c r="E476" s="202"/>
    </row>
    <row r="477" s="252" customFormat="1" ht="20" customHeight="1" spans="1:5">
      <c r="A477" s="104" t="s">
        <v>514</v>
      </c>
      <c r="B477" s="272">
        <v>100</v>
      </c>
      <c r="C477" s="273"/>
      <c r="D477" s="272">
        <v>296</v>
      </c>
      <c r="E477" s="202"/>
    </row>
    <row r="478" s="21" customFormat="1" ht="20" customHeight="1" spans="1:5">
      <c r="A478" s="101" t="s">
        <v>515</v>
      </c>
      <c r="B478" s="102">
        <f>B479</f>
        <v>0</v>
      </c>
      <c r="C478" s="102">
        <f>C479</f>
        <v>10</v>
      </c>
      <c r="D478" s="102">
        <f>D479</f>
        <v>0</v>
      </c>
      <c r="E478" s="203">
        <f t="shared" si="23"/>
        <v>-1</v>
      </c>
    </row>
    <row r="479" s="260" customFormat="1" ht="20" customHeight="1" spans="1:5">
      <c r="A479" s="101" t="s">
        <v>516</v>
      </c>
      <c r="B479" s="102">
        <f>B480</f>
        <v>0</v>
      </c>
      <c r="C479" s="102">
        <f>C480</f>
        <v>10</v>
      </c>
      <c r="D479" s="102">
        <f>D480</f>
        <v>0</v>
      </c>
      <c r="E479" s="203">
        <f t="shared" si="23"/>
        <v>-1</v>
      </c>
    </row>
    <row r="480" s="252" customFormat="1" ht="20" customHeight="1" spans="1:5">
      <c r="A480" s="104" t="s">
        <v>517</v>
      </c>
      <c r="B480" s="37"/>
      <c r="C480" s="37">
        <v>10</v>
      </c>
      <c r="D480" s="83"/>
      <c r="E480" s="203">
        <f t="shared" si="23"/>
        <v>-1</v>
      </c>
    </row>
    <row r="481" s="262" customFormat="1" ht="20" customHeight="1" spans="1:5">
      <c r="A481" s="105" t="s">
        <v>518</v>
      </c>
      <c r="B481" s="102">
        <f>B5+B123+B144+B165+B174+B200+B279+B321+B341+B355+B401+B411+B419+B422+B429+B438+B442+B462+B463+B468+B472+B478+B475+B120</f>
        <v>195654</v>
      </c>
      <c r="C481" s="102">
        <f>C5+C123+C144+C165+C174+C200+C279+C321+C341+C355+C401+C411+C419+C422+C429+C438+C442+C462+C463+C468+C472+C478+C475+C120</f>
        <v>249603</v>
      </c>
      <c r="D481" s="102">
        <f>D5+D123+D144+D165+D174+D200+D279+D321+D341+D355+D401+D411+D419+D422+D429+D438+D442+D462+D463+D468+D472+D478+D475+D120</f>
        <v>245294</v>
      </c>
      <c r="E481" s="203">
        <f t="shared" si="23"/>
        <v>-0.0172634143019114</v>
      </c>
    </row>
    <row r="482" customHeight="1" spans="1:1">
      <c r="A482" t="s">
        <v>519</v>
      </c>
    </row>
  </sheetData>
  <autoFilter xmlns:etc="http://www.wps.cn/officeDocument/2017/etCustomData" ref="A4:E482" etc:filterBottomFollowUsedRange="0">
    <extLst/>
  </autoFilter>
  <mergeCells count="2">
    <mergeCell ref="A2:E2"/>
    <mergeCell ref="D3:E3"/>
  </mergeCells>
  <pageMargins left="0.550694444444444" right="0.393055555555556" top="0.550694444444444" bottom="0.511805555555556" header="0.5" footer="0.5"/>
  <pageSetup paperSize="9" scale="94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0"/>
  <sheetViews>
    <sheetView workbookViewId="0">
      <selection activeCell="B11" sqref="B11:B24"/>
    </sheetView>
  </sheetViews>
  <sheetFormatPr defaultColWidth="9" defaultRowHeight="18" customHeight="1" outlineLevelCol="1"/>
  <cols>
    <col min="1" max="1" width="55.6228070175439" customWidth="1"/>
    <col min="2" max="2" width="35.2543859649123" style="225" customWidth="1"/>
  </cols>
  <sheetData>
    <row r="1" customHeight="1" spans="1:2">
      <c r="A1" s="110" t="s">
        <v>520</v>
      </c>
      <c r="B1" s="253"/>
    </row>
    <row r="2" customHeight="1" spans="1:2">
      <c r="A2" s="139" t="s">
        <v>521</v>
      </c>
      <c r="B2" s="254"/>
    </row>
    <row r="3" customHeight="1" spans="1:2">
      <c r="A3" s="127"/>
      <c r="B3" s="255" t="s">
        <v>2</v>
      </c>
    </row>
    <row r="4" ht="28" customHeight="1" spans="1:2">
      <c r="A4" s="105" t="s">
        <v>126</v>
      </c>
      <c r="B4" s="33" t="s">
        <v>100</v>
      </c>
    </row>
    <row r="5" s="21" customFormat="1" ht="23" customHeight="1" spans="1:2">
      <c r="A5" s="256" t="s">
        <v>522</v>
      </c>
      <c r="B5" s="257">
        <f>SUM(B6:B9)</f>
        <v>62692</v>
      </c>
    </row>
    <row r="6" ht="23" customHeight="1" spans="1:2">
      <c r="A6" s="223" t="s">
        <v>523</v>
      </c>
      <c r="B6" s="258">
        <v>42905</v>
      </c>
    </row>
    <row r="7" ht="23" customHeight="1" spans="1:2">
      <c r="A7" s="223" t="s">
        <v>524</v>
      </c>
      <c r="B7" s="258">
        <v>14763</v>
      </c>
    </row>
    <row r="8" ht="23" customHeight="1" spans="1:2">
      <c r="A8" s="223" t="s">
        <v>525</v>
      </c>
      <c r="B8" s="258">
        <v>4735</v>
      </c>
    </row>
    <row r="9" ht="23" customHeight="1" spans="1:2">
      <c r="A9" s="223" t="s">
        <v>526</v>
      </c>
      <c r="B9" s="258">
        <v>289</v>
      </c>
    </row>
    <row r="10" s="21" customFormat="1" ht="23" customHeight="1" spans="1:2">
      <c r="A10" s="256" t="s">
        <v>527</v>
      </c>
      <c r="B10" s="257">
        <f>SUM(B11:B24)</f>
        <v>4905</v>
      </c>
    </row>
    <row r="11" s="252" customFormat="1" ht="23" customHeight="1" spans="1:2">
      <c r="A11" s="259" t="s">
        <v>528</v>
      </c>
      <c r="B11" s="46">
        <v>1648</v>
      </c>
    </row>
    <row r="12" s="252" customFormat="1" ht="23" customHeight="1" spans="1:2">
      <c r="A12" s="259" t="s">
        <v>529</v>
      </c>
      <c r="B12" s="46">
        <v>87</v>
      </c>
    </row>
    <row r="13" s="252" customFormat="1" ht="23" customHeight="1" spans="1:2">
      <c r="A13" s="259" t="s">
        <v>530</v>
      </c>
      <c r="B13" s="46">
        <v>79</v>
      </c>
    </row>
    <row r="14" s="252" customFormat="1" ht="23" customHeight="1" spans="1:2">
      <c r="A14" s="259" t="s">
        <v>531</v>
      </c>
      <c r="B14" s="46">
        <v>97</v>
      </c>
    </row>
    <row r="15" s="252" customFormat="1" ht="23" customHeight="1" spans="1:2">
      <c r="A15" s="259" t="s">
        <v>532</v>
      </c>
      <c r="B15" s="46">
        <v>290</v>
      </c>
    </row>
    <row r="16" s="252" customFormat="1" ht="23" customHeight="1" spans="1:2">
      <c r="A16" s="259" t="s">
        <v>533</v>
      </c>
      <c r="B16" s="46">
        <v>264</v>
      </c>
    </row>
    <row r="17" s="252" customFormat="1" ht="23" customHeight="1" spans="1:2">
      <c r="A17" s="259" t="s">
        <v>534</v>
      </c>
      <c r="B17" s="46">
        <v>140</v>
      </c>
    </row>
    <row r="18" s="252" customFormat="1" ht="23" customHeight="1" spans="1:2">
      <c r="A18" s="259" t="s">
        <v>535</v>
      </c>
      <c r="B18" s="46">
        <v>20</v>
      </c>
    </row>
    <row r="19" s="252" customFormat="1" ht="23" customHeight="1" spans="1:2">
      <c r="A19" s="259" t="s">
        <v>536</v>
      </c>
      <c r="B19" s="46">
        <v>56</v>
      </c>
    </row>
    <row r="20" s="252" customFormat="1" ht="23" customHeight="1" spans="1:2">
      <c r="A20" s="259" t="s">
        <v>537</v>
      </c>
      <c r="B20" s="46">
        <v>107</v>
      </c>
    </row>
    <row r="21" s="252" customFormat="1" ht="23" customHeight="1" spans="1:2">
      <c r="A21" s="259" t="s">
        <v>538</v>
      </c>
      <c r="B21" s="46">
        <v>614</v>
      </c>
    </row>
    <row r="22" s="252" customFormat="1" ht="23" customHeight="1" spans="1:2">
      <c r="A22" s="259" t="s">
        <v>539</v>
      </c>
      <c r="B22" s="46">
        <v>76</v>
      </c>
    </row>
    <row r="23" s="252" customFormat="1" ht="23" customHeight="1" spans="1:2">
      <c r="A23" s="259" t="s">
        <v>540</v>
      </c>
      <c r="B23" s="46">
        <v>634</v>
      </c>
    </row>
    <row r="24" s="252" customFormat="1" ht="23" customHeight="1" spans="1:2">
      <c r="A24" s="259" t="s">
        <v>541</v>
      </c>
      <c r="B24" s="46">
        <v>793</v>
      </c>
    </row>
    <row r="25" s="21" customFormat="1" ht="23" customHeight="1" spans="1:2">
      <c r="A25" s="256" t="s">
        <v>542</v>
      </c>
      <c r="B25" s="257">
        <f>SUM(B26:B27)</f>
        <v>6095</v>
      </c>
    </row>
    <row r="26" ht="23" customHeight="1" spans="1:2">
      <c r="A26" s="223" t="s">
        <v>543</v>
      </c>
      <c r="B26" s="46">
        <v>4238</v>
      </c>
    </row>
    <row r="27" ht="23" customHeight="1" spans="1:2">
      <c r="A27" s="223" t="s">
        <v>544</v>
      </c>
      <c r="B27" s="46">
        <v>1857</v>
      </c>
    </row>
    <row r="28" ht="23" customHeight="1" spans="1:2">
      <c r="A28" s="131" t="s">
        <v>518</v>
      </c>
      <c r="B28" s="124">
        <f>B25+B10+B5</f>
        <v>73692</v>
      </c>
    </row>
    <row r="29" customHeight="1" spans="2:2">
      <c r="B29" s="169"/>
    </row>
    <row r="30" customHeight="1" spans="2:2">
      <c r="B30" s="169"/>
    </row>
  </sheetData>
  <mergeCells count="1">
    <mergeCell ref="A2:B2"/>
  </mergeCells>
  <pageMargins left="0.550694444444444" right="0.511805555555556" top="0.590277777777778" bottom="0.511805555555556" header="0.5" footer="0.5"/>
  <pageSetup paperSize="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showZeros="0" topLeftCell="A5" workbookViewId="0">
      <selection activeCell="D36" sqref="D36"/>
    </sheetView>
  </sheetViews>
  <sheetFormatPr defaultColWidth="9" defaultRowHeight="14.1"/>
  <cols>
    <col min="1" max="1" width="5.12280701754386" style="60" customWidth="1"/>
    <col min="2" max="2" width="26.4035087719298" customWidth="1"/>
    <col min="3" max="3" width="13.3771929824561" style="225" customWidth="1"/>
    <col min="4" max="4" width="16.6228070175439" style="225" customWidth="1"/>
    <col min="5" max="5" width="13.3771929824561" style="225" customWidth="1"/>
    <col min="6" max="6" width="16.5" style="225" customWidth="1"/>
    <col min="7" max="7" width="18" style="225" customWidth="1"/>
    <col min="8" max="8" width="12.1228070175439" style="225" customWidth="1"/>
    <col min="9" max="9" width="11.7543859649123" style="225" customWidth="1"/>
    <col min="10" max="10" width="10.7543859649123" style="225" customWidth="1"/>
    <col min="11" max="11" width="14.8771929824561" style="225" customWidth="1"/>
    <col min="12" max="12" width="13.8771929824561" style="225" customWidth="1"/>
    <col min="13" max="13" width="12.7543859649123" style="225" customWidth="1"/>
    <col min="14" max="14" width="12.2543859649123" style="225" hidden="1" customWidth="1"/>
    <col min="15" max="15" width="13.2543859649123" style="225" hidden="1" customWidth="1"/>
    <col min="16" max="16" width="11.1228070175439" style="225" hidden="1" customWidth="1"/>
    <col min="17" max="17" width="17.6228070175439" hidden="1" customWidth="1"/>
    <col min="18" max="18" width="19.1228070175439"/>
  </cols>
  <sheetData>
    <row r="1" ht="13.5" customHeight="1" spans="1:1">
      <c r="A1" s="60" t="s">
        <v>545</v>
      </c>
    </row>
    <row r="2" ht="22.5" customHeight="1" spans="1:16">
      <c r="A2" s="239" t="s">
        <v>546</v>
      </c>
      <c r="B2" s="239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ht="24" customHeight="1" spans="1:16">
      <c r="A3" s="241" t="s">
        <v>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="224" customFormat="1" ht="19" customHeight="1" spans="1:18">
      <c r="A4" s="87" t="s">
        <v>547</v>
      </c>
      <c r="B4" s="242" t="s">
        <v>548</v>
      </c>
      <c r="C4" s="243" t="s">
        <v>549</v>
      </c>
      <c r="D4" s="244">
        <v>501</v>
      </c>
      <c r="E4" s="244">
        <v>502</v>
      </c>
      <c r="F4" s="244">
        <v>503</v>
      </c>
      <c r="G4" s="244">
        <v>504</v>
      </c>
      <c r="H4" s="244">
        <v>505</v>
      </c>
      <c r="I4" s="244">
        <v>506</v>
      </c>
      <c r="J4" s="244">
        <v>507</v>
      </c>
      <c r="K4" s="244">
        <v>508</v>
      </c>
      <c r="L4" s="244">
        <v>509</v>
      </c>
      <c r="M4" s="244">
        <v>510</v>
      </c>
      <c r="N4" s="244">
        <v>511</v>
      </c>
      <c r="O4" s="244">
        <v>512</v>
      </c>
      <c r="P4" s="244">
        <v>513</v>
      </c>
      <c r="Q4" s="247">
        <v>514</v>
      </c>
      <c r="R4" s="247">
        <v>599</v>
      </c>
    </row>
    <row r="5" ht="60" customHeight="1" spans="1:19">
      <c r="A5" s="87" t="s">
        <v>550</v>
      </c>
      <c r="B5" s="245"/>
      <c r="C5" s="246"/>
      <c r="D5" s="247" t="s">
        <v>551</v>
      </c>
      <c r="E5" s="247" t="s">
        <v>552</v>
      </c>
      <c r="F5" s="247" t="s">
        <v>553</v>
      </c>
      <c r="G5" s="247" t="s">
        <v>554</v>
      </c>
      <c r="H5" s="247" t="s">
        <v>555</v>
      </c>
      <c r="I5" s="247" t="s">
        <v>556</v>
      </c>
      <c r="J5" s="247" t="s">
        <v>557</v>
      </c>
      <c r="K5" s="247" t="s">
        <v>558</v>
      </c>
      <c r="L5" s="247" t="s">
        <v>559</v>
      </c>
      <c r="M5" s="247" t="s">
        <v>560</v>
      </c>
      <c r="N5" s="247" t="s">
        <v>561</v>
      </c>
      <c r="O5" s="247" t="s">
        <v>562</v>
      </c>
      <c r="P5" s="247" t="s">
        <v>563</v>
      </c>
      <c r="Q5" s="247" t="s">
        <v>564</v>
      </c>
      <c r="R5" s="247" t="s">
        <v>565</v>
      </c>
      <c r="S5" s="251"/>
    </row>
    <row r="6" ht="17" customHeight="1" spans="1:18">
      <c r="A6" s="248" t="s">
        <v>566</v>
      </c>
      <c r="B6" s="248" t="s">
        <v>129</v>
      </c>
      <c r="C6" s="46">
        <f>SUM(D6:R6)</f>
        <v>22256</v>
      </c>
      <c r="D6" s="46">
        <v>9616</v>
      </c>
      <c r="E6" s="46">
        <v>7333</v>
      </c>
      <c r="F6" s="46">
        <v>200</v>
      </c>
      <c r="G6" s="46">
        <v>346</v>
      </c>
      <c r="H6" s="46">
        <v>2875</v>
      </c>
      <c r="I6" s="46">
        <v>197</v>
      </c>
      <c r="J6" s="46">
        <v>0</v>
      </c>
      <c r="K6" s="46">
        <v>0</v>
      </c>
      <c r="L6" s="46">
        <v>1052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637</v>
      </c>
    </row>
    <row r="7" ht="17" customHeight="1" spans="1:18">
      <c r="A7" s="248" t="s">
        <v>567</v>
      </c>
      <c r="B7" s="248" t="s">
        <v>568</v>
      </c>
      <c r="C7" s="46">
        <f t="shared" ref="C7:C32" si="0">SUM(D7:R7)</f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</row>
    <row r="8" ht="17" customHeight="1" spans="1:18">
      <c r="A8" s="248" t="s">
        <v>569</v>
      </c>
      <c r="B8" s="248" t="s">
        <v>204</v>
      </c>
      <c r="C8" s="46">
        <f t="shared" si="0"/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/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</row>
    <row r="9" ht="17" customHeight="1" spans="1:18">
      <c r="A9" s="248" t="s">
        <v>570</v>
      </c>
      <c r="B9" s="248" t="s">
        <v>207</v>
      </c>
      <c r="C9" s="46">
        <f t="shared" si="0"/>
        <v>9676</v>
      </c>
      <c r="D9" s="46">
        <v>6262</v>
      </c>
      <c r="E9" s="46">
        <v>2694</v>
      </c>
      <c r="F9" s="46">
        <v>484</v>
      </c>
      <c r="G9" s="46">
        <v>0</v>
      </c>
      <c r="H9" s="46">
        <v>202</v>
      </c>
      <c r="I9" s="46">
        <v>0</v>
      </c>
      <c r="J9" s="46">
        <v>0</v>
      </c>
      <c r="K9" s="46">
        <v>0</v>
      </c>
      <c r="L9" s="46">
        <v>34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</row>
    <row r="10" ht="17" customHeight="1" spans="1:18">
      <c r="A10" s="248" t="s">
        <v>571</v>
      </c>
      <c r="B10" s="248" t="s">
        <v>222</v>
      </c>
      <c r="C10" s="46">
        <f t="shared" si="0"/>
        <v>32227</v>
      </c>
      <c r="D10" s="46">
        <v>302</v>
      </c>
      <c r="E10" s="46">
        <v>7552</v>
      </c>
      <c r="F10" s="46">
        <v>1886</v>
      </c>
      <c r="G10" s="46">
        <v>174</v>
      </c>
      <c r="H10" s="46">
        <v>21138</v>
      </c>
      <c r="I10" s="46">
        <v>0</v>
      </c>
      <c r="J10" s="46">
        <v>0</v>
      </c>
      <c r="K10" s="46">
        <v>0</v>
      </c>
      <c r="L10" s="46">
        <v>1175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</row>
    <row r="11" ht="17" customHeight="1" spans="1:18">
      <c r="A11" s="248" t="s">
        <v>572</v>
      </c>
      <c r="B11" s="248" t="s">
        <v>240</v>
      </c>
      <c r="C11" s="46">
        <f t="shared" si="0"/>
        <v>554</v>
      </c>
      <c r="D11" s="46">
        <v>283</v>
      </c>
      <c r="E11" s="46">
        <v>29</v>
      </c>
      <c r="F11" s="46">
        <v>0</v>
      </c>
      <c r="G11" s="46">
        <v>0</v>
      </c>
      <c r="H11" s="46">
        <v>52</v>
      </c>
      <c r="I11" s="46">
        <v>0</v>
      </c>
      <c r="J11" s="46">
        <v>0</v>
      </c>
      <c r="K11" s="46">
        <v>0</v>
      </c>
      <c r="L11" s="46">
        <v>128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62</v>
      </c>
    </row>
    <row r="12" ht="17" customHeight="1" spans="1:18">
      <c r="A12" s="248" t="s">
        <v>573</v>
      </c>
      <c r="B12" s="248" t="s">
        <v>246</v>
      </c>
      <c r="C12" s="46">
        <f t="shared" si="0"/>
        <v>4399</v>
      </c>
      <c r="D12" s="46">
        <v>139</v>
      </c>
      <c r="E12" s="46">
        <v>2258</v>
      </c>
      <c r="F12" s="46">
        <v>86</v>
      </c>
      <c r="G12" s="46">
        <v>5</v>
      </c>
      <c r="H12" s="46">
        <v>1231</v>
      </c>
      <c r="I12" s="46">
        <v>0</v>
      </c>
      <c r="J12" s="46">
        <v>0</v>
      </c>
      <c r="K12" s="46">
        <v>0</v>
      </c>
      <c r="L12" s="46">
        <v>5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675</v>
      </c>
    </row>
    <row r="13" ht="17" customHeight="1" spans="1:18">
      <c r="A13" s="248" t="s">
        <v>574</v>
      </c>
      <c r="B13" s="248" t="s">
        <v>270</v>
      </c>
      <c r="C13" s="46">
        <f t="shared" si="0"/>
        <v>40683</v>
      </c>
      <c r="D13" s="46">
        <v>4519</v>
      </c>
      <c r="E13" s="46">
        <v>682</v>
      </c>
      <c r="F13" s="46">
        <v>0</v>
      </c>
      <c r="G13" s="46">
        <v>686</v>
      </c>
      <c r="H13" s="46">
        <v>6980</v>
      </c>
      <c r="I13" s="46">
        <v>18</v>
      </c>
      <c r="J13" s="46">
        <v>0</v>
      </c>
      <c r="K13" s="46">
        <v>0</v>
      </c>
      <c r="L13" s="46">
        <v>18978</v>
      </c>
      <c r="M13" s="46">
        <v>6904</v>
      </c>
      <c r="N13" s="46">
        <v>0</v>
      </c>
      <c r="O13" s="46">
        <v>0</v>
      </c>
      <c r="P13" s="46">
        <v>0</v>
      </c>
      <c r="Q13" s="46">
        <v>0</v>
      </c>
      <c r="R13" s="46">
        <v>1916</v>
      </c>
    </row>
    <row r="14" ht="17" customHeight="1" spans="1:18">
      <c r="A14" s="248" t="s">
        <v>575</v>
      </c>
      <c r="B14" s="248" t="s">
        <v>342</v>
      </c>
      <c r="C14" s="46">
        <f t="shared" si="0"/>
        <v>17697</v>
      </c>
      <c r="D14" s="46">
        <v>2339</v>
      </c>
      <c r="E14" s="46">
        <v>1494</v>
      </c>
      <c r="F14" s="46">
        <v>0</v>
      </c>
      <c r="G14" s="46">
        <v>255</v>
      </c>
      <c r="H14" s="46">
        <v>11184</v>
      </c>
      <c r="I14" s="46">
        <v>400</v>
      </c>
      <c r="J14" s="46">
        <v>0</v>
      </c>
      <c r="K14" s="46">
        <v>0</v>
      </c>
      <c r="L14" s="46">
        <v>1773</v>
      </c>
      <c r="M14" s="46">
        <v>250</v>
      </c>
      <c r="N14" s="46">
        <v>0</v>
      </c>
      <c r="O14" s="46">
        <v>0</v>
      </c>
      <c r="P14" s="46">
        <v>0</v>
      </c>
      <c r="Q14" s="46">
        <v>0</v>
      </c>
      <c r="R14" s="46">
        <v>2</v>
      </c>
    </row>
    <row r="15" ht="17" customHeight="1" spans="1:18">
      <c r="A15" s="248" t="s">
        <v>576</v>
      </c>
      <c r="B15" s="248" t="s">
        <v>381</v>
      </c>
      <c r="C15" s="46">
        <f t="shared" si="0"/>
        <v>6076</v>
      </c>
      <c r="D15" s="46">
        <v>168</v>
      </c>
      <c r="E15" s="46">
        <v>1034</v>
      </c>
      <c r="F15" s="46">
        <v>605</v>
      </c>
      <c r="G15" s="46">
        <v>970</v>
      </c>
      <c r="H15" s="46">
        <v>1325</v>
      </c>
      <c r="I15" s="46">
        <v>0</v>
      </c>
      <c r="J15" s="46">
        <v>0</v>
      </c>
      <c r="K15" s="46">
        <v>0</v>
      </c>
      <c r="L15" s="46">
        <v>6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1968</v>
      </c>
    </row>
    <row r="16" ht="17" customHeight="1" spans="1:18">
      <c r="A16" s="248" t="s">
        <v>577</v>
      </c>
      <c r="B16" s="248" t="s">
        <v>399</v>
      </c>
      <c r="C16" s="46">
        <f t="shared" si="0"/>
        <v>35303</v>
      </c>
      <c r="D16" s="46">
        <v>360</v>
      </c>
      <c r="E16" s="46">
        <v>68</v>
      </c>
      <c r="F16" s="46">
        <v>4072</v>
      </c>
      <c r="G16" s="46">
        <v>4440</v>
      </c>
      <c r="H16" s="46">
        <v>4322</v>
      </c>
      <c r="I16" s="46">
        <v>774</v>
      </c>
      <c r="J16" s="46">
        <v>0</v>
      </c>
      <c r="K16" s="46">
        <v>0</v>
      </c>
      <c r="L16" s="46">
        <v>1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21266</v>
      </c>
    </row>
    <row r="17" ht="17" customHeight="1" spans="1:18">
      <c r="A17" s="248" t="s">
        <v>578</v>
      </c>
      <c r="B17" s="248" t="s">
        <v>409</v>
      </c>
      <c r="C17" s="46">
        <f t="shared" si="0"/>
        <v>43102</v>
      </c>
      <c r="D17" s="46">
        <v>226</v>
      </c>
      <c r="E17" s="46">
        <v>1665</v>
      </c>
      <c r="F17" s="46">
        <v>420</v>
      </c>
      <c r="G17" s="46">
        <v>8993</v>
      </c>
      <c r="H17" s="46">
        <v>2297</v>
      </c>
      <c r="I17" s="46">
        <v>2288</v>
      </c>
      <c r="J17" s="46">
        <v>0</v>
      </c>
      <c r="K17" s="46">
        <v>0</v>
      </c>
      <c r="L17" s="46">
        <v>2174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25039</v>
      </c>
    </row>
    <row r="18" ht="17" customHeight="1" spans="1:18">
      <c r="A18" s="248" t="s">
        <v>579</v>
      </c>
      <c r="B18" s="248" t="s">
        <v>450</v>
      </c>
      <c r="C18" s="46">
        <f t="shared" si="0"/>
        <v>7991</v>
      </c>
      <c r="D18" s="46">
        <v>111</v>
      </c>
      <c r="E18" s="46">
        <v>147</v>
      </c>
      <c r="F18" s="46">
        <v>84</v>
      </c>
      <c r="G18" s="46">
        <v>3889</v>
      </c>
      <c r="H18" s="46">
        <v>156</v>
      </c>
      <c r="I18" s="46">
        <v>2412</v>
      </c>
      <c r="J18" s="46">
        <v>110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1082</v>
      </c>
    </row>
    <row r="19" ht="17" customHeight="1" spans="1:18">
      <c r="A19" s="248" t="s">
        <v>580</v>
      </c>
      <c r="B19" s="248" t="s">
        <v>459</v>
      </c>
      <c r="C19" s="46">
        <f t="shared" si="0"/>
        <v>282</v>
      </c>
      <c r="D19" s="46">
        <v>0</v>
      </c>
      <c r="E19" s="46">
        <v>282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</row>
    <row r="20" ht="17" customHeight="1" spans="1:18">
      <c r="A20" s="248" t="s">
        <v>581</v>
      </c>
      <c r="B20" s="248" t="s">
        <v>466</v>
      </c>
      <c r="C20" s="46">
        <f t="shared" si="0"/>
        <v>248</v>
      </c>
      <c r="D20" s="46">
        <v>0</v>
      </c>
      <c r="E20" s="46">
        <v>0</v>
      </c>
      <c r="F20" s="46">
        <v>0</v>
      </c>
      <c r="G20" s="46">
        <v>0</v>
      </c>
      <c r="H20" s="46">
        <v>248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</row>
    <row r="21" ht="17" customHeight="1" spans="1:18">
      <c r="A21" s="248" t="s">
        <v>582</v>
      </c>
      <c r="B21" s="248" t="s">
        <v>583</v>
      </c>
      <c r="C21" s="46">
        <f t="shared" si="0"/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</row>
    <row r="22" ht="17" customHeight="1" spans="1:18">
      <c r="A22" s="248" t="s">
        <v>584</v>
      </c>
      <c r="B22" s="248" t="s">
        <v>79</v>
      </c>
      <c r="C22" s="46">
        <f t="shared" si="0"/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</row>
    <row r="23" ht="17" customHeight="1" spans="1:18">
      <c r="A23" s="248" t="s">
        <v>585</v>
      </c>
      <c r="B23" s="248" t="s">
        <v>469</v>
      </c>
      <c r="C23" s="46">
        <f t="shared" si="0"/>
        <v>1227</v>
      </c>
      <c r="D23" s="46">
        <v>158</v>
      </c>
      <c r="E23" s="46">
        <v>33</v>
      </c>
      <c r="F23" s="46">
        <v>806</v>
      </c>
      <c r="G23" s="46">
        <v>0</v>
      </c>
      <c r="H23" s="46">
        <v>200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30</v>
      </c>
    </row>
    <row r="24" ht="17" customHeight="1" spans="1:18">
      <c r="A24" s="248" t="s">
        <v>586</v>
      </c>
      <c r="B24" s="248" t="s">
        <v>473</v>
      </c>
      <c r="C24" s="46">
        <f t="shared" si="0"/>
        <v>8056.995271</v>
      </c>
      <c r="D24" s="46">
        <v>3500</v>
      </c>
      <c r="E24" s="46">
        <v>66</v>
      </c>
      <c r="F24" s="46">
        <v>603</v>
      </c>
      <c r="G24" s="46">
        <v>518.995271</v>
      </c>
      <c r="H24" s="46">
        <v>3305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64</v>
      </c>
    </row>
    <row r="25" ht="17" customHeight="1" spans="1:18">
      <c r="A25" s="248" t="s">
        <v>587</v>
      </c>
      <c r="B25" s="248" t="s">
        <v>482</v>
      </c>
      <c r="C25" s="46">
        <f t="shared" si="0"/>
        <v>37</v>
      </c>
      <c r="D25" s="46">
        <v>0</v>
      </c>
      <c r="E25" s="46">
        <v>30</v>
      </c>
      <c r="F25" s="46">
        <v>0</v>
      </c>
      <c r="G25" s="46">
        <v>0</v>
      </c>
      <c r="H25" s="46">
        <v>7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</row>
    <row r="26" ht="17" customHeight="1" spans="1:18">
      <c r="A26" s="248" t="s">
        <v>588</v>
      </c>
      <c r="B26" s="248" t="s">
        <v>485</v>
      </c>
      <c r="C26" s="46">
        <f t="shared" si="0"/>
        <v>4443</v>
      </c>
      <c r="D26" s="46">
        <v>949</v>
      </c>
      <c r="E26" s="46">
        <v>1517</v>
      </c>
      <c r="F26" s="46">
        <v>228</v>
      </c>
      <c r="G26" s="46">
        <v>1460</v>
      </c>
      <c r="H26" s="46">
        <v>80</v>
      </c>
      <c r="I26" s="46">
        <v>0</v>
      </c>
      <c r="J26" s="46">
        <v>0</v>
      </c>
      <c r="K26" s="46">
        <v>0</v>
      </c>
      <c r="L26" s="46">
        <v>171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38</v>
      </c>
    </row>
    <row r="27" ht="17" customHeight="1" spans="1:18">
      <c r="A27" s="248" t="s">
        <v>589</v>
      </c>
      <c r="B27" s="248" t="s">
        <v>501</v>
      </c>
      <c r="C27" s="46">
        <f t="shared" si="0"/>
        <v>2530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2530</v>
      </c>
      <c r="R27" s="46">
        <v>0</v>
      </c>
    </row>
    <row r="28" ht="17" customHeight="1" spans="1:18">
      <c r="A28" s="248" t="s">
        <v>590</v>
      </c>
      <c r="B28" s="248" t="s">
        <v>502</v>
      </c>
      <c r="C28" s="46">
        <f t="shared" si="0"/>
        <v>4728</v>
      </c>
      <c r="D28" s="46">
        <v>398</v>
      </c>
      <c r="E28" s="46">
        <v>0</v>
      </c>
      <c r="F28" s="46">
        <v>0</v>
      </c>
      <c r="G28" s="46">
        <v>1739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464</v>
      </c>
      <c r="R28" s="46">
        <v>2127</v>
      </c>
    </row>
    <row r="29" ht="17" customHeight="1" spans="1:18">
      <c r="A29" s="248" t="s">
        <v>591</v>
      </c>
      <c r="B29" s="248" t="s">
        <v>65</v>
      </c>
      <c r="C29" s="46"/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1526</v>
      </c>
      <c r="Q29" s="46">
        <v>0</v>
      </c>
      <c r="R29" s="46">
        <v>0</v>
      </c>
    </row>
    <row r="30" ht="17" customHeight="1" spans="1:18">
      <c r="A30" s="248" t="s">
        <v>592</v>
      </c>
      <c r="B30" s="248" t="s">
        <v>510</v>
      </c>
      <c r="C30" s="46">
        <f>SUM(D30:R30)</f>
        <v>3482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3482</v>
      </c>
      <c r="O30" s="46">
        <v>0</v>
      </c>
      <c r="P30" s="46">
        <v>0</v>
      </c>
      <c r="Q30" s="46">
        <v>0</v>
      </c>
      <c r="R30" s="46">
        <v>0</v>
      </c>
    </row>
    <row r="31" s="61" customFormat="1" ht="17" customHeight="1" spans="1:18">
      <c r="A31" s="248" t="s">
        <v>593</v>
      </c>
      <c r="B31" s="248" t="s">
        <v>515</v>
      </c>
      <c r="C31" s="46">
        <f>SUM(D31:R31)</f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</row>
    <row r="32" ht="15.3" spans="1:18">
      <c r="A32" s="249"/>
      <c r="B32" s="250" t="s">
        <v>95</v>
      </c>
      <c r="C32" s="46">
        <f>SUM(C6:C31)</f>
        <v>244997.995271</v>
      </c>
      <c r="D32" s="46">
        <f t="shared" ref="D32:R32" si="1">SUM(D6:D31)</f>
        <v>29330</v>
      </c>
      <c r="E32" s="46">
        <f t="shared" si="1"/>
        <v>26884</v>
      </c>
      <c r="F32" s="46">
        <f t="shared" si="1"/>
        <v>9474</v>
      </c>
      <c r="G32" s="46">
        <f t="shared" si="1"/>
        <v>23475.995271</v>
      </c>
      <c r="H32" s="46">
        <f t="shared" si="1"/>
        <v>55602</v>
      </c>
      <c r="I32" s="46">
        <f t="shared" si="1"/>
        <v>6089</v>
      </c>
      <c r="J32" s="46">
        <f t="shared" si="1"/>
        <v>110</v>
      </c>
      <c r="K32" s="46">
        <f t="shared" si="1"/>
        <v>0</v>
      </c>
      <c r="L32" s="46">
        <f t="shared" si="1"/>
        <v>25497</v>
      </c>
      <c r="M32" s="46">
        <f t="shared" si="1"/>
        <v>7154</v>
      </c>
      <c r="N32" s="46">
        <f t="shared" si="1"/>
        <v>3482</v>
      </c>
      <c r="O32" s="46">
        <f t="shared" si="1"/>
        <v>0</v>
      </c>
      <c r="P32" s="46">
        <f t="shared" si="1"/>
        <v>1526</v>
      </c>
      <c r="Q32" s="46">
        <f t="shared" si="1"/>
        <v>2994</v>
      </c>
      <c r="R32" s="46">
        <f t="shared" si="1"/>
        <v>54906</v>
      </c>
    </row>
  </sheetData>
  <mergeCells count="4">
    <mergeCell ref="A2:P2"/>
    <mergeCell ref="A3:P3"/>
    <mergeCell ref="B4:B5"/>
    <mergeCell ref="C4:C5"/>
  </mergeCells>
  <pageMargins left="0.751388888888889" right="0.751388888888889" top="0.409027777777778" bottom="0.275" header="0.5" footer="0.314583333333333"/>
  <pageSetup paperSize="9" scale="5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4"/>
  <sheetViews>
    <sheetView workbookViewId="0">
      <selection activeCell="H22" sqref="H22"/>
    </sheetView>
  </sheetViews>
  <sheetFormatPr defaultColWidth="9" defaultRowHeight="14.1" outlineLevelCol="4"/>
  <cols>
    <col min="1" max="1" width="53.3771929824561" customWidth="1"/>
    <col min="2" max="4" width="16" style="225" customWidth="1"/>
    <col min="5" max="5" width="14" style="90" customWidth="1"/>
  </cols>
  <sheetData>
    <row r="1" spans="1:5">
      <c r="A1" s="65" t="s">
        <v>594</v>
      </c>
      <c r="B1" s="66"/>
      <c r="C1" s="66"/>
      <c r="D1" s="75"/>
      <c r="E1" s="226"/>
    </row>
    <row r="2" ht="20.25" customHeight="1" spans="1:5">
      <c r="A2" s="70" t="s">
        <v>595</v>
      </c>
      <c r="B2" s="71"/>
      <c r="C2" s="71"/>
      <c r="D2" s="71"/>
      <c r="E2" s="72"/>
    </row>
    <row r="3" ht="21.75" customHeight="1" spans="1:5">
      <c r="A3" s="70"/>
      <c r="B3" s="71"/>
      <c r="C3" s="210"/>
      <c r="D3" s="227" t="s">
        <v>2</v>
      </c>
      <c r="E3" s="228"/>
    </row>
    <row r="4" s="224" customFormat="1" ht="28.2" spans="1:5">
      <c r="A4" s="199" t="s">
        <v>547</v>
      </c>
      <c r="B4" s="33" t="s">
        <v>596</v>
      </c>
      <c r="C4" s="33" t="s">
        <v>597</v>
      </c>
      <c r="D4" s="33" t="s">
        <v>98</v>
      </c>
      <c r="E4" s="34" t="s">
        <v>128</v>
      </c>
    </row>
    <row r="5" ht="21" customHeight="1" spans="1:5">
      <c r="A5" s="229" t="s">
        <v>598</v>
      </c>
      <c r="B5" s="230"/>
      <c r="C5" s="230"/>
      <c r="D5" s="230"/>
      <c r="E5" s="231"/>
    </row>
    <row r="6" ht="21" customHeight="1" spans="1:5">
      <c r="A6" s="232" t="s">
        <v>599</v>
      </c>
      <c r="B6" s="233"/>
      <c r="C6" s="233"/>
      <c r="D6" s="233"/>
      <c r="E6" s="234"/>
    </row>
    <row r="7" ht="21" customHeight="1" spans="1:5">
      <c r="A7" s="232" t="s">
        <v>600</v>
      </c>
      <c r="B7" s="233"/>
      <c r="C7" s="233"/>
      <c r="D7" s="233"/>
      <c r="E7" s="234"/>
    </row>
    <row r="8" ht="21" customHeight="1" spans="1:5">
      <c r="A8" s="232" t="s">
        <v>601</v>
      </c>
      <c r="B8" s="233"/>
      <c r="C8" s="233"/>
      <c r="D8" s="233"/>
      <c r="E8" s="234"/>
    </row>
    <row r="9" ht="21" customHeight="1" spans="1:5">
      <c r="A9" s="232" t="s">
        <v>602</v>
      </c>
      <c r="B9" s="233"/>
      <c r="C9" s="233"/>
      <c r="D9" s="233"/>
      <c r="E9" s="234"/>
    </row>
    <row r="10" ht="21" customHeight="1" spans="1:5">
      <c r="A10" s="232" t="s">
        <v>603</v>
      </c>
      <c r="B10" s="233"/>
      <c r="C10" s="233"/>
      <c r="D10" s="233"/>
      <c r="E10" s="234"/>
    </row>
    <row r="11" ht="21" customHeight="1" spans="1:5">
      <c r="A11" s="232" t="s">
        <v>604</v>
      </c>
      <c r="B11" s="233"/>
      <c r="C11" s="233"/>
      <c r="D11" s="233"/>
      <c r="E11" s="234"/>
    </row>
    <row r="12" ht="21" customHeight="1" spans="1:5">
      <c r="A12" s="229" t="s">
        <v>605</v>
      </c>
      <c r="B12" s="230"/>
      <c r="C12" s="230"/>
      <c r="D12" s="230"/>
      <c r="E12" s="231"/>
    </row>
    <row r="13" ht="21" customHeight="1" spans="1:5">
      <c r="A13" s="232" t="s">
        <v>606</v>
      </c>
      <c r="B13" s="233"/>
      <c r="C13" s="233"/>
      <c r="D13" s="233"/>
      <c r="E13" s="234"/>
    </row>
    <row r="14" ht="21" customHeight="1" spans="1:5">
      <c r="A14" s="232" t="s">
        <v>607</v>
      </c>
      <c r="B14" s="233"/>
      <c r="C14" s="233"/>
      <c r="D14" s="233"/>
      <c r="E14" s="234"/>
    </row>
    <row r="15" ht="21" customHeight="1" spans="1:5">
      <c r="A15" s="232" t="s">
        <v>608</v>
      </c>
      <c r="B15" s="233"/>
      <c r="C15" s="233"/>
      <c r="D15" s="233"/>
      <c r="E15" s="234"/>
    </row>
    <row r="16" ht="21" customHeight="1" spans="1:5">
      <c r="A16" s="232" t="s">
        <v>609</v>
      </c>
      <c r="B16" s="233"/>
      <c r="C16" s="233"/>
      <c r="D16" s="233"/>
      <c r="E16" s="234"/>
    </row>
    <row r="17" ht="21" customHeight="1" spans="1:5">
      <c r="A17" s="232" t="s">
        <v>610</v>
      </c>
      <c r="B17" s="233"/>
      <c r="C17" s="233"/>
      <c r="D17" s="233"/>
      <c r="E17" s="234"/>
    </row>
    <row r="18" ht="21" customHeight="1" spans="1:5">
      <c r="A18" s="232" t="s">
        <v>611</v>
      </c>
      <c r="B18" s="233"/>
      <c r="C18" s="233"/>
      <c r="D18" s="233"/>
      <c r="E18" s="234"/>
    </row>
    <row r="19" ht="21" customHeight="1" spans="1:5">
      <c r="A19" s="232" t="s">
        <v>612</v>
      </c>
      <c r="B19" s="233"/>
      <c r="C19" s="233"/>
      <c r="D19" s="233"/>
      <c r="E19" s="234"/>
    </row>
    <row r="20" ht="21" customHeight="1" spans="1:5">
      <c r="A20" s="232" t="s">
        <v>613</v>
      </c>
      <c r="B20" s="233"/>
      <c r="C20" s="233"/>
      <c r="D20" s="233"/>
      <c r="E20" s="234"/>
    </row>
    <row r="21" ht="21" customHeight="1" spans="1:5">
      <c r="A21" s="232" t="s">
        <v>614</v>
      </c>
      <c r="B21" s="233"/>
      <c r="C21" s="233"/>
      <c r="D21" s="233"/>
      <c r="E21" s="234"/>
    </row>
    <row r="22" ht="21" customHeight="1" spans="1:5">
      <c r="A22" s="232" t="s">
        <v>615</v>
      </c>
      <c r="B22" s="233"/>
      <c r="C22" s="233"/>
      <c r="D22" s="233"/>
      <c r="E22" s="234"/>
    </row>
    <row r="23" ht="21" customHeight="1" spans="1:5">
      <c r="A23" s="232" t="s">
        <v>616</v>
      </c>
      <c r="B23" s="233"/>
      <c r="C23" s="233"/>
      <c r="D23" s="233"/>
      <c r="E23" s="234"/>
    </row>
    <row r="24" ht="21" customHeight="1" spans="1:5">
      <c r="A24" s="232" t="s">
        <v>617</v>
      </c>
      <c r="B24" s="233"/>
      <c r="C24" s="233"/>
      <c r="D24" s="233"/>
      <c r="E24" s="234"/>
    </row>
    <row r="25" ht="21" customHeight="1" spans="1:5">
      <c r="A25" s="232" t="s">
        <v>618</v>
      </c>
      <c r="B25" s="233"/>
      <c r="C25" s="233"/>
      <c r="D25" s="233"/>
      <c r="E25" s="234"/>
    </row>
    <row r="26" ht="21" customHeight="1" spans="1:5">
      <c r="A26" s="235" t="s">
        <v>619</v>
      </c>
      <c r="B26" s="236"/>
      <c r="C26" s="236"/>
      <c r="D26" s="236"/>
      <c r="E26" s="234"/>
    </row>
    <row r="27" ht="21" customHeight="1" spans="1:5">
      <c r="A27" s="235" t="s">
        <v>620</v>
      </c>
      <c r="B27" s="236"/>
      <c r="C27" s="236"/>
      <c r="D27" s="236"/>
      <c r="E27" s="234"/>
    </row>
    <row r="28" ht="21" customHeight="1" spans="1:5">
      <c r="A28" s="235" t="s">
        <v>621</v>
      </c>
      <c r="B28" s="236"/>
      <c r="C28" s="236"/>
      <c r="D28" s="236"/>
      <c r="E28" s="234"/>
    </row>
    <row r="29" ht="21" customHeight="1" spans="1:5">
      <c r="A29" s="235" t="s">
        <v>622</v>
      </c>
      <c r="B29" s="236"/>
      <c r="C29" s="236"/>
      <c r="D29" s="236"/>
      <c r="E29" s="234"/>
    </row>
    <row r="30" ht="21" customHeight="1" spans="1:5">
      <c r="A30" s="235" t="s">
        <v>623</v>
      </c>
      <c r="B30" s="236"/>
      <c r="C30" s="236"/>
      <c r="D30" s="236"/>
      <c r="E30" s="234"/>
    </row>
    <row r="31" ht="21" customHeight="1" spans="1:5">
      <c r="A31" s="235" t="s">
        <v>624</v>
      </c>
      <c r="B31" s="236"/>
      <c r="C31" s="236"/>
      <c r="D31" s="236"/>
      <c r="E31" s="234"/>
    </row>
    <row r="32" ht="21" customHeight="1" spans="1:5">
      <c r="A32" s="235" t="s">
        <v>625</v>
      </c>
      <c r="B32" s="236"/>
      <c r="C32" s="236"/>
      <c r="D32" s="236"/>
      <c r="E32" s="234"/>
    </row>
    <row r="33" ht="21" customHeight="1" spans="1:5">
      <c r="A33" s="235" t="s">
        <v>626</v>
      </c>
      <c r="B33" s="236"/>
      <c r="C33" s="236"/>
      <c r="D33" s="236"/>
      <c r="E33" s="234"/>
    </row>
    <row r="34" ht="21" customHeight="1" spans="1:5">
      <c r="A34" s="235" t="s">
        <v>627</v>
      </c>
      <c r="B34" s="236"/>
      <c r="C34" s="236"/>
      <c r="D34" s="236"/>
      <c r="E34" s="234"/>
    </row>
    <row r="35" ht="21" customHeight="1" spans="1:5">
      <c r="A35" s="235" t="s">
        <v>628</v>
      </c>
      <c r="B35" s="236"/>
      <c r="C35" s="236"/>
      <c r="D35" s="236"/>
      <c r="E35" s="234"/>
    </row>
    <row r="36" ht="21" customHeight="1" spans="1:5">
      <c r="A36" s="235" t="s">
        <v>629</v>
      </c>
      <c r="B36" s="236"/>
      <c r="C36" s="236"/>
      <c r="D36" s="236"/>
      <c r="E36" s="234"/>
    </row>
    <row r="37" ht="21" customHeight="1" spans="1:5">
      <c r="A37" s="235" t="s">
        <v>630</v>
      </c>
      <c r="B37" s="236"/>
      <c r="C37" s="236"/>
      <c r="D37" s="236"/>
      <c r="E37" s="234"/>
    </row>
    <row r="38" ht="21" customHeight="1" spans="1:5">
      <c r="A38" s="235" t="s">
        <v>631</v>
      </c>
      <c r="B38" s="236"/>
      <c r="C38" s="236"/>
      <c r="D38" s="236"/>
      <c r="E38" s="234"/>
    </row>
    <row r="39" ht="21" customHeight="1" spans="1:5">
      <c r="A39" s="235" t="s">
        <v>632</v>
      </c>
      <c r="B39" s="236"/>
      <c r="C39" s="236"/>
      <c r="D39" s="236"/>
      <c r="E39" s="234"/>
    </row>
    <row r="40" ht="21" customHeight="1" spans="1:5">
      <c r="A40" s="235" t="s">
        <v>633</v>
      </c>
      <c r="B40" s="236"/>
      <c r="C40" s="236"/>
      <c r="D40" s="236"/>
      <c r="E40" s="234"/>
    </row>
    <row r="41" ht="21" customHeight="1" spans="1:5">
      <c r="A41" s="235" t="s">
        <v>634</v>
      </c>
      <c r="B41" s="236"/>
      <c r="C41" s="236"/>
      <c r="D41" s="236"/>
      <c r="E41" s="234"/>
    </row>
    <row r="42" ht="21" customHeight="1" spans="1:5">
      <c r="A42" s="235" t="s">
        <v>635</v>
      </c>
      <c r="B42" s="236"/>
      <c r="C42" s="236"/>
      <c r="D42" s="236"/>
      <c r="E42" s="234"/>
    </row>
    <row r="43" ht="21" customHeight="1" spans="1:5">
      <c r="A43" s="235" t="s">
        <v>636</v>
      </c>
      <c r="B43" s="236"/>
      <c r="C43" s="236"/>
      <c r="D43" s="236"/>
      <c r="E43" s="234"/>
    </row>
    <row r="44" ht="21" customHeight="1" spans="1:5">
      <c r="A44" s="235" t="s">
        <v>637</v>
      </c>
      <c r="B44" s="236"/>
      <c r="C44" s="236"/>
      <c r="D44" s="236"/>
      <c r="E44" s="234"/>
    </row>
    <row r="45" ht="21" customHeight="1" spans="1:5">
      <c r="A45" s="235" t="s">
        <v>638</v>
      </c>
      <c r="B45" s="236"/>
      <c r="C45" s="236"/>
      <c r="D45" s="236"/>
      <c r="E45" s="234"/>
    </row>
    <row r="46" ht="21" customHeight="1" spans="1:5">
      <c r="A46" s="235" t="s">
        <v>639</v>
      </c>
      <c r="B46" s="236"/>
      <c r="C46" s="236"/>
      <c r="D46" s="236"/>
      <c r="E46" s="234"/>
    </row>
    <row r="47" ht="21" customHeight="1" spans="1:5">
      <c r="A47" s="235" t="s">
        <v>640</v>
      </c>
      <c r="B47" s="236"/>
      <c r="C47" s="236"/>
      <c r="D47" s="236"/>
      <c r="E47" s="234"/>
    </row>
    <row r="48" ht="21" customHeight="1" spans="1:5">
      <c r="A48" s="235" t="s">
        <v>641</v>
      </c>
      <c r="B48" s="236"/>
      <c r="C48" s="236"/>
      <c r="D48" s="236"/>
      <c r="E48" s="234"/>
    </row>
    <row r="49" ht="21" customHeight="1" spans="1:5">
      <c r="A49" s="235" t="s">
        <v>642</v>
      </c>
      <c r="B49" s="236"/>
      <c r="C49" s="236"/>
      <c r="D49" s="236"/>
      <c r="E49" s="234"/>
    </row>
    <row r="50" ht="21" customHeight="1" spans="1:5">
      <c r="A50" s="232" t="s">
        <v>643</v>
      </c>
      <c r="B50" s="233"/>
      <c r="C50" s="233"/>
      <c r="D50" s="233"/>
      <c r="E50" s="234"/>
    </row>
    <row r="51" s="61" customFormat="1" ht="21" customHeight="1" spans="1:5">
      <c r="A51" s="229" t="s">
        <v>644</v>
      </c>
      <c r="B51" s="230"/>
      <c r="C51" s="230"/>
      <c r="D51" s="230"/>
      <c r="E51" s="231"/>
    </row>
    <row r="52" ht="21" customHeight="1" spans="1:5">
      <c r="A52" s="232" t="s">
        <v>645</v>
      </c>
      <c r="B52" s="233"/>
      <c r="C52" s="233"/>
      <c r="D52" s="233"/>
      <c r="E52" s="234"/>
    </row>
    <row r="53" ht="21" customHeight="1" spans="1:5">
      <c r="A53" s="232" t="s">
        <v>646</v>
      </c>
      <c r="B53" s="233"/>
      <c r="C53" s="233"/>
      <c r="D53" s="233"/>
      <c r="E53" s="234"/>
    </row>
    <row r="54" ht="21" customHeight="1" spans="1:5">
      <c r="A54" s="232" t="s">
        <v>647</v>
      </c>
      <c r="B54" s="233"/>
      <c r="C54" s="233"/>
      <c r="D54" s="233"/>
      <c r="E54" s="234"/>
    </row>
    <row r="55" ht="21" customHeight="1" spans="1:5">
      <c r="A55" s="232" t="s">
        <v>648</v>
      </c>
      <c r="B55" s="233"/>
      <c r="C55" s="233"/>
      <c r="D55" s="233"/>
      <c r="E55" s="234"/>
    </row>
    <row r="56" ht="21" customHeight="1" spans="1:5">
      <c r="A56" s="232" t="s">
        <v>649</v>
      </c>
      <c r="B56" s="233"/>
      <c r="C56" s="233"/>
      <c r="D56" s="233"/>
      <c r="E56" s="234"/>
    </row>
    <row r="57" ht="21" customHeight="1" spans="1:5">
      <c r="A57" s="232" t="s">
        <v>650</v>
      </c>
      <c r="B57" s="233"/>
      <c r="C57" s="233"/>
      <c r="D57" s="233"/>
      <c r="E57" s="234"/>
    </row>
    <row r="58" ht="21" customHeight="1" spans="1:5">
      <c r="A58" s="232" t="s">
        <v>651</v>
      </c>
      <c r="B58" s="233"/>
      <c r="C58" s="233"/>
      <c r="D58" s="233"/>
      <c r="E58" s="234"/>
    </row>
    <row r="59" ht="21" customHeight="1" spans="1:5">
      <c r="A59" s="232" t="s">
        <v>652</v>
      </c>
      <c r="B59" s="233"/>
      <c r="C59" s="233"/>
      <c r="D59" s="233"/>
      <c r="E59" s="234"/>
    </row>
    <row r="60" ht="21" customHeight="1" spans="1:5">
      <c r="A60" s="232" t="s">
        <v>653</v>
      </c>
      <c r="B60" s="233"/>
      <c r="C60" s="233"/>
      <c r="D60" s="233"/>
      <c r="E60" s="234"/>
    </row>
    <row r="61" ht="21" customHeight="1" spans="1:5">
      <c r="A61" s="232" t="s">
        <v>654</v>
      </c>
      <c r="B61" s="233"/>
      <c r="C61" s="233"/>
      <c r="D61" s="233"/>
      <c r="E61" s="234"/>
    </row>
    <row r="62" ht="21" customHeight="1" spans="1:5">
      <c r="A62" s="232" t="s">
        <v>655</v>
      </c>
      <c r="B62" s="233"/>
      <c r="C62" s="233"/>
      <c r="D62" s="233"/>
      <c r="E62" s="234"/>
    </row>
    <row r="63" ht="21" customHeight="1" spans="1:5">
      <c r="A63" s="232" t="s">
        <v>656</v>
      </c>
      <c r="B63" s="233"/>
      <c r="C63" s="233"/>
      <c r="D63" s="233"/>
      <c r="E63" s="234"/>
    </row>
    <row r="64" ht="21" customHeight="1" spans="1:5">
      <c r="A64" s="232" t="s">
        <v>657</v>
      </c>
      <c r="B64" s="233"/>
      <c r="C64" s="233"/>
      <c r="D64" s="233"/>
      <c r="E64" s="234"/>
    </row>
    <row r="65" ht="21" customHeight="1" spans="1:5">
      <c r="A65" s="232" t="s">
        <v>658</v>
      </c>
      <c r="B65" s="233"/>
      <c r="C65" s="233"/>
      <c r="D65" s="233"/>
      <c r="E65" s="234"/>
    </row>
    <row r="66" ht="21" customHeight="1" spans="1:5">
      <c r="A66" s="232" t="s">
        <v>659</v>
      </c>
      <c r="B66" s="233"/>
      <c r="C66" s="233"/>
      <c r="D66" s="233"/>
      <c r="E66" s="234"/>
    </row>
    <row r="67" ht="21" customHeight="1" spans="1:5">
      <c r="A67" s="232" t="s">
        <v>660</v>
      </c>
      <c r="B67" s="233"/>
      <c r="C67" s="233"/>
      <c r="D67" s="233"/>
      <c r="E67" s="234"/>
    </row>
    <row r="68" ht="21" customHeight="1" spans="1:5">
      <c r="A68" s="232" t="s">
        <v>661</v>
      </c>
      <c r="B68" s="233"/>
      <c r="C68" s="233"/>
      <c r="D68" s="233"/>
      <c r="E68" s="234"/>
    </row>
    <row r="69" ht="21" customHeight="1" spans="1:5">
      <c r="A69" s="232" t="s">
        <v>662</v>
      </c>
      <c r="B69" s="233"/>
      <c r="C69" s="233"/>
      <c r="D69" s="233"/>
      <c r="E69" s="234"/>
    </row>
    <row r="70" ht="21" customHeight="1" spans="1:5">
      <c r="A70" s="232" t="s">
        <v>663</v>
      </c>
      <c r="B70" s="233"/>
      <c r="C70" s="233"/>
      <c r="D70" s="233"/>
      <c r="E70" s="234"/>
    </row>
    <row r="71" ht="21" customHeight="1" spans="1:5">
      <c r="A71" s="232" t="s">
        <v>664</v>
      </c>
      <c r="B71" s="233"/>
      <c r="C71" s="233"/>
      <c r="D71" s="233"/>
      <c r="E71" s="234"/>
    </row>
    <row r="72" ht="21" customHeight="1" spans="1:5">
      <c r="A72" s="232" t="s">
        <v>665</v>
      </c>
      <c r="B72" s="233"/>
      <c r="C72" s="233"/>
      <c r="D72" s="233"/>
      <c r="E72" s="234"/>
    </row>
    <row r="73" s="61" customFormat="1" ht="21" customHeight="1" spans="1:5">
      <c r="A73" s="237" t="s">
        <v>518</v>
      </c>
      <c r="B73" s="230"/>
      <c r="C73" s="230"/>
      <c r="D73" s="230"/>
      <c r="E73" s="231"/>
    </row>
    <row r="74" spans="1:5">
      <c r="A74" s="238" t="s">
        <v>666</v>
      </c>
      <c r="B74" s="238"/>
      <c r="C74" s="238"/>
      <c r="D74" s="238"/>
      <c r="E74" s="238"/>
    </row>
  </sheetData>
  <mergeCells count="3">
    <mergeCell ref="A2:E2"/>
    <mergeCell ref="D3:E3"/>
    <mergeCell ref="A74:E74"/>
  </mergeCells>
  <pageMargins left="0.432638888888889" right="0.393055555555556" top="0.708333333333333" bottom="0.629861111111111" header="0.5" footer="0.5"/>
  <pageSetup paperSize="9" scale="84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topLeftCell="A30" workbookViewId="0">
      <selection activeCell="E59" sqref="E59"/>
    </sheetView>
  </sheetViews>
  <sheetFormatPr defaultColWidth="9" defaultRowHeight="14.1" outlineLevelCol="2"/>
  <cols>
    <col min="1" max="1" width="55.8684210526316" customWidth="1"/>
    <col min="2" max="3" width="18.8771929824561" customWidth="1"/>
  </cols>
  <sheetData>
    <row r="1" ht="15.3" spans="1:3">
      <c r="A1" s="110" t="s">
        <v>667</v>
      </c>
      <c r="B1" s="137"/>
      <c r="C1" s="127"/>
    </row>
    <row r="2" ht="40" customHeight="1" spans="1:3">
      <c r="A2" s="139" t="s">
        <v>668</v>
      </c>
      <c r="B2" s="139"/>
      <c r="C2" s="139"/>
    </row>
    <row r="3" ht="21" customHeight="1" spans="1:3">
      <c r="A3" s="140"/>
      <c r="B3" s="130" t="s">
        <v>2</v>
      </c>
      <c r="C3" s="130"/>
    </row>
    <row r="4" ht="21" customHeight="1" spans="1:3">
      <c r="A4" s="131" t="s">
        <v>547</v>
      </c>
      <c r="B4" s="131" t="s">
        <v>6</v>
      </c>
      <c r="C4" s="131" t="s">
        <v>669</v>
      </c>
    </row>
    <row r="5" ht="21" customHeight="1" spans="1:3">
      <c r="A5" s="221" t="s">
        <v>670</v>
      </c>
      <c r="B5" s="135"/>
      <c r="C5" s="222"/>
    </row>
    <row r="6" ht="21" customHeight="1" spans="1:3">
      <c r="A6" s="223" t="s">
        <v>671</v>
      </c>
      <c r="B6" s="142"/>
      <c r="C6" s="222"/>
    </row>
    <row r="7" ht="21" customHeight="1" spans="1:3">
      <c r="A7" s="223" t="s">
        <v>672</v>
      </c>
      <c r="B7" s="142"/>
      <c r="C7" s="222"/>
    </row>
    <row r="8" ht="21" customHeight="1" spans="1:3">
      <c r="A8" s="223" t="s">
        <v>673</v>
      </c>
      <c r="B8" s="142"/>
      <c r="C8" s="222"/>
    </row>
    <row r="9" ht="21" customHeight="1" spans="1:3">
      <c r="A9" s="223" t="s">
        <v>674</v>
      </c>
      <c r="B9" s="142"/>
      <c r="C9" s="222"/>
    </row>
    <row r="10" ht="21" customHeight="1" spans="1:3">
      <c r="A10" s="223" t="s">
        <v>675</v>
      </c>
      <c r="B10" s="142"/>
      <c r="C10" s="222"/>
    </row>
    <row r="11" ht="21" customHeight="1" spans="1:3">
      <c r="A11" s="223" t="s">
        <v>676</v>
      </c>
      <c r="B11" s="142"/>
      <c r="C11" s="222"/>
    </row>
    <row r="12" ht="21" customHeight="1" spans="1:3">
      <c r="A12" s="223" t="s">
        <v>677</v>
      </c>
      <c r="B12" s="142"/>
      <c r="C12" s="222"/>
    </row>
    <row r="13" ht="21" customHeight="1" spans="1:3">
      <c r="A13" s="223" t="s">
        <v>678</v>
      </c>
      <c r="B13" s="142"/>
      <c r="C13" s="222"/>
    </row>
    <row r="14" ht="21" customHeight="1" spans="1:3">
      <c r="A14" s="223" t="s">
        <v>679</v>
      </c>
      <c r="B14" s="142"/>
      <c r="C14" s="222"/>
    </row>
    <row r="15" ht="21" customHeight="1" spans="1:3">
      <c r="A15" s="223" t="s">
        <v>680</v>
      </c>
      <c r="B15" s="142"/>
      <c r="C15" s="222"/>
    </row>
    <row r="16" ht="21" customHeight="1" spans="1:3">
      <c r="A16" s="223" t="s">
        <v>681</v>
      </c>
      <c r="B16" s="142"/>
      <c r="C16" s="222"/>
    </row>
    <row r="17" ht="21" customHeight="1" spans="1:3">
      <c r="A17" s="223" t="s">
        <v>682</v>
      </c>
      <c r="B17" s="142"/>
      <c r="C17" s="222"/>
    </row>
    <row r="18" ht="21" customHeight="1" spans="1:3">
      <c r="A18" s="223" t="s">
        <v>683</v>
      </c>
      <c r="B18" s="142"/>
      <c r="C18" s="222"/>
    </row>
    <row r="19" ht="21" customHeight="1" spans="1:3">
      <c r="A19" s="223" t="s">
        <v>684</v>
      </c>
      <c r="B19" s="142"/>
      <c r="C19" s="222"/>
    </row>
    <row r="20" ht="21" customHeight="1" spans="1:3">
      <c r="A20" s="223" t="s">
        <v>685</v>
      </c>
      <c r="B20" s="142"/>
      <c r="C20" s="222"/>
    </row>
    <row r="21" ht="21" customHeight="1" spans="1:3">
      <c r="A21" s="223" t="s">
        <v>686</v>
      </c>
      <c r="B21" s="142"/>
      <c r="C21" s="222"/>
    </row>
    <row r="22" ht="21" customHeight="1" spans="1:3">
      <c r="A22" s="223" t="s">
        <v>687</v>
      </c>
      <c r="B22" s="142"/>
      <c r="C22" s="222"/>
    </row>
    <row r="23" ht="21" customHeight="1" spans="1:3">
      <c r="A23" s="223" t="s">
        <v>688</v>
      </c>
      <c r="B23" s="142"/>
      <c r="C23" s="222"/>
    </row>
    <row r="24" ht="21" customHeight="1" spans="1:3">
      <c r="A24" s="223" t="s">
        <v>689</v>
      </c>
      <c r="B24" s="142"/>
      <c r="C24" s="222"/>
    </row>
    <row r="25" ht="21" customHeight="1" spans="1:3">
      <c r="A25" s="223" t="s">
        <v>690</v>
      </c>
      <c r="B25" s="142"/>
      <c r="C25" s="222"/>
    </row>
    <row r="26" ht="21" customHeight="1" spans="1:3">
      <c r="A26" s="223" t="s">
        <v>691</v>
      </c>
      <c r="B26" s="142"/>
      <c r="C26" s="222"/>
    </row>
    <row r="27" ht="21" customHeight="1" spans="1:3">
      <c r="A27" s="223" t="s">
        <v>692</v>
      </c>
      <c r="B27" s="142"/>
      <c r="C27" s="222"/>
    </row>
    <row r="28" ht="21" customHeight="1" spans="1:3">
      <c r="A28" s="223" t="s">
        <v>693</v>
      </c>
      <c r="B28" s="142"/>
      <c r="C28" s="222"/>
    </row>
    <row r="29" ht="21" customHeight="1" spans="1:3">
      <c r="A29" s="223" t="s">
        <v>694</v>
      </c>
      <c r="B29" s="142"/>
      <c r="C29" s="222"/>
    </row>
    <row r="30" ht="21" customHeight="1" spans="1:3">
      <c r="A30" s="223" t="s">
        <v>695</v>
      </c>
      <c r="B30" s="142"/>
      <c r="C30" s="222"/>
    </row>
    <row r="31" ht="21" customHeight="1" spans="1:3">
      <c r="A31" s="223" t="s">
        <v>696</v>
      </c>
      <c r="B31" s="142"/>
      <c r="C31" s="222"/>
    </row>
    <row r="32" ht="21" customHeight="1" spans="1:3">
      <c r="A32" s="223" t="s">
        <v>697</v>
      </c>
      <c r="B32" s="142"/>
      <c r="C32" s="222"/>
    </row>
    <row r="33" ht="21" customHeight="1" spans="1:3">
      <c r="A33" s="223" t="s">
        <v>698</v>
      </c>
      <c r="B33" s="142"/>
      <c r="C33" s="222"/>
    </row>
    <row r="34" ht="21" customHeight="1" spans="1:3">
      <c r="A34" s="223" t="s">
        <v>699</v>
      </c>
      <c r="B34" s="142"/>
      <c r="C34" s="222"/>
    </row>
    <row r="35" ht="21" customHeight="1" spans="1:3">
      <c r="A35" s="223" t="s">
        <v>700</v>
      </c>
      <c r="B35" s="142"/>
      <c r="C35" s="222"/>
    </row>
    <row r="36" ht="21" customHeight="1" spans="1:3">
      <c r="A36" s="223" t="s">
        <v>701</v>
      </c>
      <c r="B36" s="142"/>
      <c r="C36" s="222"/>
    </row>
    <row r="37" ht="21" customHeight="1" spans="1:3">
      <c r="A37" s="223" t="s">
        <v>702</v>
      </c>
      <c r="B37" s="142"/>
      <c r="C37" s="222"/>
    </row>
    <row r="38" ht="21" customHeight="1" spans="1:3">
      <c r="A38" s="223" t="s">
        <v>703</v>
      </c>
      <c r="B38" s="142"/>
      <c r="C38" s="222"/>
    </row>
    <row r="39" ht="21" customHeight="1" spans="1:3">
      <c r="A39" s="223" t="s">
        <v>704</v>
      </c>
      <c r="B39" s="142"/>
      <c r="C39" s="222"/>
    </row>
    <row r="40" ht="21" customHeight="1" spans="1:3">
      <c r="A40" s="223" t="s">
        <v>705</v>
      </c>
      <c r="B40" s="142"/>
      <c r="C40" s="222"/>
    </row>
    <row r="41" ht="21" customHeight="1" spans="1:3">
      <c r="A41" s="223" t="s">
        <v>706</v>
      </c>
      <c r="B41" s="142"/>
      <c r="C41" s="222"/>
    </row>
    <row r="42" ht="21" customHeight="1" spans="1:3">
      <c r="A42" s="223" t="s">
        <v>707</v>
      </c>
      <c r="B42" s="142"/>
      <c r="C42" s="222"/>
    </row>
    <row r="43" ht="21" customHeight="1" spans="1:3">
      <c r="A43" s="223" t="s">
        <v>708</v>
      </c>
      <c r="B43" s="142"/>
      <c r="C43" s="222"/>
    </row>
    <row r="44" ht="21" customHeight="1" spans="1:3">
      <c r="A44" s="223" t="s">
        <v>709</v>
      </c>
      <c r="B44" s="142"/>
      <c r="C44" s="222"/>
    </row>
    <row r="45" ht="21" customHeight="1" spans="1:3">
      <c r="A45" s="223" t="s">
        <v>710</v>
      </c>
      <c r="B45" s="142"/>
      <c r="C45" s="222"/>
    </row>
    <row r="46" ht="21" customHeight="1" spans="1:3">
      <c r="A46" s="223" t="s">
        <v>711</v>
      </c>
      <c r="B46" s="142"/>
      <c r="C46" s="222"/>
    </row>
    <row r="47" ht="21" customHeight="1" spans="1:3">
      <c r="A47" s="223" t="s">
        <v>712</v>
      </c>
      <c r="B47" s="142"/>
      <c r="C47" s="222"/>
    </row>
    <row r="48" ht="21" customHeight="1" spans="1:3">
      <c r="A48" s="221" t="s">
        <v>713</v>
      </c>
      <c r="B48" s="135"/>
      <c r="C48" s="222"/>
    </row>
    <row r="49" ht="21" customHeight="1" spans="1:3">
      <c r="A49" s="223" t="s">
        <v>714</v>
      </c>
      <c r="B49" s="142"/>
      <c r="C49" s="222"/>
    </row>
    <row r="50" ht="21" customHeight="1" spans="1:3">
      <c r="A50" s="223" t="s">
        <v>715</v>
      </c>
      <c r="B50" s="142"/>
      <c r="C50" s="222"/>
    </row>
    <row r="51" ht="21" customHeight="1" spans="1:3">
      <c r="A51" s="131" t="s">
        <v>518</v>
      </c>
      <c r="B51" s="135"/>
      <c r="C51" s="222"/>
    </row>
    <row r="52" ht="15" customHeight="1" spans="1:3">
      <c r="A52" s="136" t="s">
        <v>666</v>
      </c>
      <c r="B52" s="136"/>
      <c r="C52" s="136"/>
    </row>
  </sheetData>
  <mergeCells count="3">
    <mergeCell ref="A2:C2"/>
    <mergeCell ref="B3:C3"/>
    <mergeCell ref="A52:C52"/>
  </mergeCells>
  <pageMargins left="0.472222222222222" right="0.550694444444444" top="0.511805555555556" bottom="0.511805555555556" header="0.511805555555556" footer="0.511805555555556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N25" sqref="N25"/>
    </sheetView>
  </sheetViews>
  <sheetFormatPr defaultColWidth="9" defaultRowHeight="14.1" outlineLevelRow="6" outlineLevelCol="4"/>
  <cols>
    <col min="1" max="4" width="22.8771929824561" customWidth="1"/>
  </cols>
  <sheetData>
    <row r="1" ht="15.3" spans="1:4">
      <c r="A1" s="110" t="s">
        <v>716</v>
      </c>
      <c r="B1" s="137"/>
      <c r="C1" s="137"/>
      <c r="D1" s="138"/>
    </row>
    <row r="2" ht="39.75" customHeight="1" spans="1:4">
      <c r="A2" s="139" t="s">
        <v>717</v>
      </c>
      <c r="B2" s="139"/>
      <c r="C2" s="139"/>
      <c r="D2" s="139"/>
    </row>
    <row r="3" ht="21" customHeight="1" spans="1:4">
      <c r="A3" s="140"/>
      <c r="B3" s="141"/>
      <c r="C3" s="130" t="s">
        <v>2</v>
      </c>
      <c r="D3" s="130"/>
    </row>
    <row r="4" ht="21" customHeight="1" spans="1:4">
      <c r="A4" s="131" t="s">
        <v>547</v>
      </c>
      <c r="B4" s="131" t="s">
        <v>718</v>
      </c>
      <c r="C4" s="131" t="s">
        <v>6</v>
      </c>
      <c r="D4" s="105" t="s">
        <v>719</v>
      </c>
    </row>
    <row r="5" ht="21" customHeight="1" spans="1:5">
      <c r="A5" s="131"/>
      <c r="B5" s="131"/>
      <c r="C5" s="131"/>
      <c r="D5" s="105"/>
      <c r="E5" s="134"/>
    </row>
    <row r="6" ht="21" customHeight="1" spans="1:5">
      <c r="A6" s="131" t="s">
        <v>518</v>
      </c>
      <c r="B6" s="135"/>
      <c r="C6" s="135"/>
      <c r="D6" s="131"/>
      <c r="E6" s="51"/>
    </row>
    <row r="7" ht="21" customHeight="1" spans="1:4">
      <c r="A7" s="136" t="s">
        <v>666</v>
      </c>
      <c r="B7" s="136"/>
      <c r="C7" s="136"/>
      <c r="D7" s="136"/>
    </row>
  </sheetData>
  <mergeCells count="7">
    <mergeCell ref="A2:D2"/>
    <mergeCell ref="C3:D3"/>
    <mergeCell ref="A7:D7"/>
    <mergeCell ref="A4:A5"/>
    <mergeCell ref="B4:B5"/>
    <mergeCell ref="C4:C5"/>
    <mergeCell ref="D4:D5"/>
  </mergeCells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2025年同仁市一般公共预算收支预算表</vt:lpstr>
      <vt:lpstr>2025年同仁市一般公共预算收入预算表</vt:lpstr>
      <vt:lpstr>2025年同仁市一般公共预算支出预算表</vt:lpstr>
      <vt:lpstr>2025年同仁市一般公共预算支出功能分类明细表</vt:lpstr>
      <vt:lpstr>2024年同仁市一般公共预算基本支出政府经济分类明细表</vt:lpstr>
      <vt:lpstr>2025年同仁市一般公共预算支出经济分类表</vt:lpstr>
      <vt:lpstr>2025年上级对下级税收返还及转移支付预算安排表</vt:lpstr>
      <vt:lpstr>2025年一般公共预算对下级的转移支付预算分项目表</vt:lpstr>
      <vt:lpstr>2025年一般公共预算对下级的转移支付预算分地区表</vt:lpstr>
      <vt:lpstr>2025年同仁市政府性基金预算收支预算表</vt:lpstr>
      <vt:lpstr>2025年同仁市政府性基金收入预算表</vt:lpstr>
      <vt:lpstr>2025年同仁市政府性基金预算支出功能分类明细表</vt:lpstr>
      <vt:lpstr>2025年同仁市政府性基金支出预算表</vt:lpstr>
      <vt:lpstr>2025年同仁市政府性基金预算对下级的转移支付预算分项目表</vt:lpstr>
      <vt:lpstr>2025年同仁市政府性基金预算对下级的转移支付预算分地区表</vt:lpstr>
      <vt:lpstr>2025年同仁市国有资本经营预算收入安排情况表</vt:lpstr>
      <vt:lpstr>2025年同仁市国有资本经营预算支出安排情况表</vt:lpstr>
      <vt:lpstr>2025年同仁市社会保险基金预算收入情况表</vt:lpstr>
      <vt:lpstr>2025同仁市社会保险基金预算支出情况表</vt:lpstr>
      <vt:lpstr>2024年同仁市地方政府一般债务限额和余额情况表</vt:lpstr>
      <vt:lpstr>2024年同仁市地方政府专项债务限额和余额情况表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2023-10-19T15:25:00Z</dcterms:created>
  <cp:lastPrinted>2024-02-22T14:55:00Z</cp:lastPrinted>
  <dcterms:modified xsi:type="dcterms:W3CDTF">2025-04-01T02:59:21Z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CAB5F3750E964C37BAFAE6177DCE19CA_13</vt:lpwstr>
  </property>
</Properties>
</file>